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8" windowWidth="14808" windowHeight="7536" firstSheet="2" activeTab="5"/>
  </bookViews>
  <sheets>
    <sheet name="Приложение 1" sheetId="7" r:id="rId1"/>
    <sheet name="Осн параметры ВМР (2)" sheetId="6" r:id="rId2"/>
    <sheet name="Осн.параметры Консолид" sheetId="5" r:id="rId3"/>
    <sheet name="Прогноз осн. х-к ВМР" sheetId="4" r:id="rId4"/>
    <sheet name="Прогноз осн. х-к Консолид" sheetId="1" r:id="rId5"/>
    <sheet name="Программы" sheetId="2" r:id="rId6"/>
    <sheet name="Лист3" sheetId="3" r:id="rId7"/>
  </sheets>
  <calcPr calcId="145621"/>
</workbook>
</file>

<file path=xl/calcChain.xml><?xml version="1.0" encoding="utf-8"?>
<calcChain xmlns="http://schemas.openxmlformats.org/spreadsheetml/2006/main">
  <c r="B14" i="2" l="1"/>
  <c r="F12" i="1"/>
  <c r="E12" i="1"/>
  <c r="F11" i="1"/>
  <c r="D18" i="6" l="1"/>
  <c r="E6" i="2" l="1"/>
  <c r="D12" i="1" l="1"/>
  <c r="C12" i="1"/>
  <c r="D6" i="7" l="1"/>
  <c r="D10" i="4"/>
  <c r="I23" i="5" l="1"/>
  <c r="H23" i="5"/>
  <c r="G23" i="5"/>
  <c r="I22" i="6"/>
  <c r="H22" i="6"/>
  <c r="G22" i="6"/>
  <c r="B22" i="6"/>
  <c r="I10" i="4"/>
  <c r="H10" i="4"/>
  <c r="G10" i="4"/>
  <c r="F10" i="4"/>
  <c r="E10" i="4"/>
  <c r="C10" i="4"/>
  <c r="B10" i="4"/>
  <c r="B14" i="4" l="1"/>
  <c r="B12" i="4"/>
  <c r="C12" i="4"/>
  <c r="C13" i="1"/>
  <c r="B11" i="1"/>
  <c r="C11" i="1"/>
  <c r="B9" i="1"/>
  <c r="C9" i="1"/>
  <c r="C7" i="7"/>
  <c r="B7" i="7"/>
  <c r="C6" i="2" l="1"/>
  <c r="D6" i="2"/>
  <c r="F6" i="2"/>
  <c r="G6" i="2"/>
  <c r="H6" i="2"/>
  <c r="B6" i="2"/>
  <c r="B15" i="2" l="1"/>
  <c r="E5" i="2"/>
  <c r="E15" i="2" s="1"/>
  <c r="D5" i="2"/>
  <c r="D15" i="2" s="1"/>
  <c r="C5" i="2"/>
  <c r="C15" i="2" s="1"/>
  <c r="F5" i="2"/>
  <c r="H5" i="2"/>
  <c r="H7" i="2" s="1"/>
  <c r="G5" i="2"/>
  <c r="E12" i="4"/>
  <c r="F12" i="4"/>
  <c r="G12" i="4"/>
  <c r="H12" i="4"/>
  <c r="I12" i="4"/>
  <c r="D12" i="4"/>
  <c r="G14" i="4"/>
  <c r="H14" i="4"/>
  <c r="I14" i="4"/>
  <c r="E11" i="1"/>
  <c r="G11" i="1"/>
  <c r="H11" i="1"/>
  <c r="I11" i="1"/>
  <c r="E9" i="1"/>
  <c r="F9" i="1"/>
  <c r="G9" i="1"/>
  <c r="H9" i="1"/>
  <c r="I9" i="1"/>
  <c r="D9" i="1"/>
  <c r="G13" i="1"/>
  <c r="H13" i="1"/>
  <c r="I13" i="1"/>
  <c r="C13" i="4"/>
  <c r="C14" i="4" s="1"/>
  <c r="D13" i="4"/>
  <c r="D14" i="4" s="1"/>
  <c r="E13" i="4"/>
  <c r="E14" i="4" s="1"/>
  <c r="F13" i="4"/>
  <c r="F14" i="4" s="1"/>
  <c r="G13" i="4"/>
  <c r="H13" i="4"/>
  <c r="I13" i="4"/>
  <c r="B13" i="4"/>
  <c r="E13" i="1"/>
  <c r="G12" i="1"/>
  <c r="H12" i="1"/>
  <c r="I12" i="1"/>
  <c r="B12" i="1"/>
  <c r="B13" i="1" s="1"/>
  <c r="B7" i="2" l="1"/>
  <c r="E7" i="2"/>
  <c r="D7" i="2"/>
  <c r="C7" i="2"/>
  <c r="F15" i="2"/>
  <c r="F7" i="2"/>
  <c r="H15" i="2"/>
  <c r="G15" i="2"/>
  <c r="G7" i="2"/>
  <c r="F19" i="5"/>
  <c r="G19" i="5"/>
  <c r="H19" i="5"/>
  <c r="I19" i="5"/>
  <c r="B19" i="5" l="1"/>
  <c r="D7" i="7" l="1"/>
  <c r="E6" i="7"/>
  <c r="E7" i="7" s="1"/>
  <c r="F6" i="7" l="1"/>
  <c r="F7" i="7" l="1"/>
  <c r="G6" i="7"/>
  <c r="H6" i="7" l="1"/>
  <c r="G7" i="7"/>
  <c r="I14" i="5"/>
  <c r="H14" i="5"/>
  <c r="G14" i="5"/>
  <c r="D6" i="5"/>
  <c r="H7" i="7" l="1"/>
  <c r="I6" i="7"/>
  <c r="I7" i="7" s="1"/>
  <c r="H6" i="5" l="1"/>
  <c r="H22" i="5" s="1"/>
  <c r="I6" i="5"/>
  <c r="I22" i="5" s="1"/>
  <c r="H6" i="6"/>
  <c r="I6" i="6"/>
  <c r="H18" i="6"/>
  <c r="I18" i="6"/>
  <c r="F6" i="5"/>
  <c r="F22" i="5" s="1"/>
  <c r="F23" i="5" s="1"/>
  <c r="E6" i="5"/>
  <c r="E22" i="5" s="1"/>
  <c r="E23" i="5" s="1"/>
  <c r="C6" i="5"/>
  <c r="C22" i="5" s="1"/>
  <c r="C23" i="5" s="1"/>
  <c r="B6" i="5"/>
  <c r="B22" i="5" s="1"/>
  <c r="B23" i="5" s="1"/>
  <c r="G6" i="5"/>
  <c r="G22" i="5" s="1"/>
  <c r="G18" i="6"/>
  <c r="F18" i="6"/>
  <c r="E18" i="6"/>
  <c r="C18" i="6"/>
  <c r="B18" i="6"/>
  <c r="G6" i="6"/>
  <c r="F6" i="6"/>
  <c r="C6" i="6"/>
  <c r="B6" i="6"/>
  <c r="B21" i="6" s="1"/>
  <c r="E6" i="6"/>
  <c r="D6" i="6"/>
  <c r="D21" i="6" s="1"/>
  <c r="D22" i="6" s="1"/>
  <c r="I21" i="6" l="1"/>
  <c r="H21" i="6"/>
  <c r="F21" i="6"/>
  <c r="F22" i="6" s="1"/>
  <c r="E21" i="6"/>
  <c r="E22" i="6" s="1"/>
  <c r="C21" i="6"/>
  <c r="C22" i="6" s="1"/>
  <c r="G21" i="6"/>
  <c r="D22" i="5"/>
  <c r="D23" i="5" s="1"/>
  <c r="D11" i="1"/>
  <c r="D13" i="1"/>
  <c r="F13" i="1"/>
</calcChain>
</file>

<file path=xl/sharedStrings.xml><?xml version="1.0" encoding="utf-8"?>
<sst xmlns="http://schemas.openxmlformats.org/spreadsheetml/2006/main" count="145" uniqueCount="80">
  <si>
    <t>Показатель</t>
  </si>
  <si>
    <t>Доходы</t>
  </si>
  <si>
    <t>1. Налоговые доходы</t>
  </si>
  <si>
    <t xml:space="preserve">Налог на доходы физических лиц </t>
  </si>
  <si>
    <t>Акцизы</t>
  </si>
  <si>
    <t>Налоги  на совокупный доход</t>
  </si>
  <si>
    <t>2. Неналоговые доходы</t>
  </si>
  <si>
    <t xml:space="preserve">3. Безвозмездные поступления  </t>
  </si>
  <si>
    <t>В том числе: из федерального и областного бюджетов</t>
  </si>
  <si>
    <t>Дотации</t>
  </si>
  <si>
    <t>Субсидии</t>
  </si>
  <si>
    <t>Субвенции</t>
  </si>
  <si>
    <t xml:space="preserve">Расходы </t>
  </si>
  <si>
    <t>1. Межбюджетные трансферты</t>
  </si>
  <si>
    <t>2. Расходы без учета межбюджетных трансфертов</t>
  </si>
  <si>
    <t>Дефицит/профицит</t>
  </si>
  <si>
    <t>%</t>
  </si>
  <si>
    <t>год</t>
  </si>
  <si>
    <t xml:space="preserve">Доходы, всего                 </t>
  </si>
  <si>
    <t xml:space="preserve">Расходы                       </t>
  </si>
  <si>
    <t xml:space="preserve">Дефицит/профицит              </t>
  </si>
  <si>
    <t>Муниципальный долг</t>
  </si>
  <si>
    <t>Прогноз основных характеристик бюджета муниципального образования Волосовский муниципальный район</t>
  </si>
  <si>
    <t>(тыс. рублей)</t>
  </si>
  <si>
    <t xml:space="preserve">в % к объему отгруженных товаров собственного производства, выполненных работ и услуг собственными силами по полному кругу предприятий                  </t>
  </si>
  <si>
    <t xml:space="preserve">в % к объему отгруженных товаров собственного производства, выполненных работ и услуг собственными силами по полному кругу предприятий                   </t>
  </si>
  <si>
    <t xml:space="preserve">в % к объему отгруженных товаров собственного производства, выполненных работ и услуг собственными силами по полному кругу предприятий                     </t>
  </si>
  <si>
    <t xml:space="preserve">Прогноз основных характеристик консолидированного бюджета </t>
  </si>
  <si>
    <t>Волосовского муниципального района Ленинградской области</t>
  </si>
  <si>
    <t xml:space="preserve">в % к объему отгруженных товаров собственного производства, выполненных работ и услуг собственными силами по полному кругу предприятий                    </t>
  </si>
  <si>
    <t>2016 год</t>
  </si>
  <si>
    <t>2019 год</t>
  </si>
  <si>
    <t>2020   год</t>
  </si>
  <si>
    <t>2021   год</t>
  </si>
  <si>
    <t>2016   год</t>
  </si>
  <si>
    <t>2019   год</t>
  </si>
  <si>
    <t>Налоги  на  имущество</t>
  </si>
  <si>
    <t xml:space="preserve">Основные параметры консолидированного бюджета  Волосовского муниципального района
Ленинградской области на долгосрочный период
</t>
  </si>
  <si>
    <t>2017 год</t>
  </si>
  <si>
    <t>2018 год</t>
  </si>
  <si>
    <t>2020 год</t>
  </si>
  <si>
    <t>2021 год</t>
  </si>
  <si>
    <t>Объем отгруженных товаров собственного производства, выполненных работ и услуг собственными силами по полному кругу предприятий, тыс. рублей</t>
  </si>
  <si>
    <t xml:space="preserve">Темпы роста объема отгруженных товаров собственного производства, выполненных работ и услуг собственными силами, </t>
  </si>
  <si>
    <t>в % к предыдущему году</t>
  </si>
  <si>
    <t>Среднемесячная заработная плата работников, руб.</t>
  </si>
  <si>
    <t xml:space="preserve">Среднесписочная численность работников - всего, чел </t>
  </si>
  <si>
    <t>Инвестиции, в тыс. рублей</t>
  </si>
  <si>
    <t xml:space="preserve">Численность населения - всего, </t>
  </si>
  <si>
    <t>чел.</t>
  </si>
  <si>
    <t>Из них:</t>
  </si>
  <si>
    <t>Младше трудоспособного возраста</t>
  </si>
  <si>
    <t>Трудоспособного возраста</t>
  </si>
  <si>
    <t>Старше трудоспособного возраста</t>
  </si>
  <si>
    <t>Приложение 1  к Бюджетному прогнозу</t>
  </si>
  <si>
    <t>Основные параметры бюджета муниципального образования Волосовский муниципальный район Ленинградской области на долгосрочный период</t>
  </si>
  <si>
    <t>Приложение 2  к Бюджетному прогнозу</t>
  </si>
  <si>
    <t>Приложение 5  к Бюджетному прогнозу</t>
  </si>
  <si>
    <t>Приложение 4  к Бюджетному прогнозу</t>
  </si>
  <si>
    <t>Приложение 3  к Бюджетному прогнозу</t>
  </si>
  <si>
    <t xml:space="preserve">Показатели финансового обеспечения муниципальных программ  муниципального образования 
Волосовский муниципальный район Ленинградской области
</t>
  </si>
  <si>
    <t>Расходы всего</t>
  </si>
  <si>
    <t>1. Программные расходы, всего</t>
  </si>
  <si>
    <t>уд.вес (%)</t>
  </si>
  <si>
    <t>2015 год</t>
  </si>
  <si>
    <t xml:space="preserve">2016 год </t>
  </si>
  <si>
    <t>1.1 Муниципальная программа "Современное образование в Волосовском муниципальном районе Ленинградской области"</t>
  </si>
  <si>
    <t>1.2  Муниципальная  программа "Демографическое развитие Волосовского муниципального района Ленинградской области"</t>
  </si>
  <si>
    <t>1.4. Муниципальная программа «Устойчивое развитие Волосовского муниципального района Ленинградской области»</t>
  </si>
  <si>
    <t>1.5. Муниципальная программа "Управление муниципальными финансами Волосовского муниципального района Ленинградской области"</t>
  </si>
  <si>
    <t>1.6.Муниципальная программа "Управление   Волосовского муниципального района Ленинградской области"</t>
  </si>
  <si>
    <t>/ тыс.рублей/</t>
  </si>
  <si>
    <t>Приложение 6  к Бюджетному прогнозу</t>
  </si>
  <si>
    <t>2014 год</t>
  </si>
  <si>
    <t>1.3 Муниципальная программа "Безопасность Волосовского муниципального района"</t>
  </si>
  <si>
    <t>2. Непрограммные расходы*, всего</t>
  </si>
  <si>
    <t>из них НДФЛ по Доп.нормативу, взамен дотации на ВБО</t>
  </si>
  <si>
    <t xml:space="preserve">Основные показатели прогноза социально-экономического развития  муниципального образования
 Волосовский муниципальный район Ленинградской области на долгосрочный период
</t>
  </si>
  <si>
    <t>*) начиная с бюджета 2017 года в состав непрограммных расходов входят условно-утвержденные расходы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</si>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</sst>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64" fontId="6" fillId="0" borderId="13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vertical="center" wrapText="1"/>
    </xf>
    <xf numFmtId="0" fontId="2" fillId="0" borderId="1" xfId="2" applyFont="1" applyBorder="1" applyAlignment="1">
      <alignment horizontal="center" vertical="top" wrapText="1"/>
    </xf>
    <xf numFmtId="0" fontId="1" fillId="0" borderId="0" xfId="2"/>
    <xf numFmtId="0" fontId="3" fillId="0" borderId="1" xfId="2" applyFont="1" applyBorder="1" applyAlignment="1">
      <alignment vertical="top" wrapText="1"/>
    </xf>
    <xf numFmtId="164" fontId="3" fillId="0" borderId="1" xfId="2" applyNumberFormat="1" applyFont="1" applyBorder="1" applyAlignment="1">
      <alignment horizontal="center" vertical="top" wrapText="1"/>
    </xf>
    <xf numFmtId="164" fontId="3" fillId="0" borderId="1" xfId="2" applyNumberFormat="1" applyFont="1" applyBorder="1" applyAlignment="1">
      <alignment vertical="top" wrapText="1"/>
    </xf>
    <xf numFmtId="0" fontId="2" fillId="0" borderId="1" xfId="2" applyFont="1" applyBorder="1" applyAlignment="1">
      <alignment vertical="top" wrapText="1"/>
    </xf>
    <xf numFmtId="0" fontId="4" fillId="0" borderId="1" xfId="2" applyFont="1" applyBorder="1" applyAlignment="1">
      <alignment vertical="top" wrapText="1"/>
    </xf>
    <xf numFmtId="164" fontId="4" fillId="0" borderId="1" xfId="2" applyNumberFormat="1" applyFont="1" applyBorder="1" applyAlignment="1">
      <alignment vertical="top" wrapText="1"/>
    </xf>
    <xf numFmtId="164" fontId="1" fillId="0" borderId="0" xfId="2" applyNumberFormat="1"/>
    <xf numFmtId="166" fontId="3" fillId="0" borderId="9" xfId="1" applyNumberFormat="1" applyFont="1" applyBorder="1" applyAlignment="1">
      <alignment vertical="center" wrapText="1"/>
    </xf>
    <xf numFmtId="0" fontId="7" fillId="0" borderId="0" xfId="2" applyFont="1"/>
    <xf numFmtId="0" fontId="4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/>
    <xf numFmtId="164" fontId="0" fillId="0" borderId="0" xfId="0" applyNumberFormat="1"/>
    <xf numFmtId="165" fontId="2" fillId="0" borderId="1" xfId="1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164" fontId="6" fillId="0" borderId="13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vertical="center" wrapText="1"/>
    </xf>
    <xf numFmtId="164" fontId="7" fillId="0" borderId="5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vertical="center" wrapText="1"/>
    </xf>
    <xf numFmtId="164" fontId="3" fillId="0" borderId="9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0" fillId="0" borderId="0" xfId="0" applyFill="1" applyAlignment="1">
      <alignment horizontal="center"/>
    </xf>
    <xf numFmtId="0" fontId="7" fillId="0" borderId="0" xfId="2" applyFont="1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164" fontId="7" fillId="0" borderId="13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vertical="center" wrapText="1"/>
    </xf>
    <xf numFmtId="164" fontId="7" fillId="0" borderId="27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vertical="center" wrapText="1"/>
    </xf>
    <xf numFmtId="164" fontId="9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vertical="center" wrapText="1"/>
    </xf>
    <xf numFmtId="164" fontId="7" fillId="0" borderId="16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164" fontId="7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0" fontId="0" fillId="0" borderId="0" xfId="0" applyFill="1" applyAlignment="1"/>
    <xf numFmtId="165" fontId="6" fillId="0" borderId="0" xfId="1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64" fontId="7" fillId="0" borderId="17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164" fontId="6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166" fontId="3" fillId="0" borderId="9" xfId="1" applyNumberFormat="1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vertical="center" wrapText="1"/>
    </xf>
    <xf numFmtId="165" fontId="3" fillId="0" borderId="16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  <xf numFmtId="164" fontId="3" fillId="0" borderId="16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0" fontId="3" fillId="0" borderId="0" xfId="2" applyFont="1" applyAlignment="1">
      <alignment horizontal="center" wrapText="1"/>
    </xf>
    <xf numFmtId="164" fontId="3" fillId="0" borderId="1" xfId="2" applyNumberFormat="1" applyFont="1" applyBorder="1" applyAlignment="1">
      <alignment vertical="top" wrapText="1"/>
    </xf>
    <xf numFmtId="165" fontId="3" fillId="0" borderId="1" xfId="2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D5" sqref="D4:D5"/>
    </sheetView>
  </sheetViews>
  <sheetFormatPr defaultColWidth="8.88671875" defaultRowHeight="14.4" x14ac:dyDescent="0.3"/>
  <cols>
    <col min="1" max="1" width="36.88671875" style="10" customWidth="1"/>
    <col min="2" max="3" width="11.5546875" style="10" customWidth="1"/>
    <col min="4" max="4" width="14.33203125" style="10" customWidth="1"/>
    <col min="5" max="6" width="13.109375" style="10" bestFit="1" customWidth="1"/>
    <col min="7" max="7" width="12.6640625" style="10" customWidth="1"/>
    <col min="8" max="8" width="14.109375" style="10" customWidth="1"/>
    <col min="9" max="9" width="13" style="10" customWidth="1"/>
    <col min="10" max="16384" width="8.88671875" style="10"/>
  </cols>
  <sheetData>
    <row r="1" spans="1:9" x14ac:dyDescent="0.3">
      <c r="F1" s="19" t="s">
        <v>54</v>
      </c>
    </row>
    <row r="2" spans="1:9" ht="52.95" customHeight="1" x14ac:dyDescent="0.3">
      <c r="A2" s="97" t="s">
        <v>77</v>
      </c>
      <c r="B2" s="97"/>
      <c r="C2" s="97"/>
      <c r="D2" s="97"/>
      <c r="E2" s="97"/>
      <c r="F2" s="97"/>
      <c r="G2" s="97"/>
      <c r="H2" s="97"/>
      <c r="I2" s="97"/>
    </row>
    <row r="5" spans="1:9" ht="15.6" x14ac:dyDescent="0.3">
      <c r="A5" s="9" t="s">
        <v>0</v>
      </c>
      <c r="B5" s="26" t="s">
        <v>73</v>
      </c>
      <c r="C5" s="26" t="s">
        <v>64</v>
      </c>
      <c r="D5" s="9" t="s">
        <v>30</v>
      </c>
      <c r="E5" s="9" t="s">
        <v>38</v>
      </c>
      <c r="F5" s="9" t="s">
        <v>39</v>
      </c>
      <c r="G5" s="9" t="s">
        <v>31</v>
      </c>
      <c r="H5" s="9" t="s">
        <v>40</v>
      </c>
      <c r="I5" s="9" t="s">
        <v>41</v>
      </c>
    </row>
    <row r="6" spans="1:9" ht="78" x14ac:dyDescent="0.3">
      <c r="A6" s="11" t="s">
        <v>42</v>
      </c>
      <c r="B6" s="27">
        <v>7741024.2000000002</v>
      </c>
      <c r="C6" s="27">
        <v>8392539.8000000007</v>
      </c>
      <c r="D6" s="12">
        <f>8392539.8*1.015*1.071</f>
        <v>9123236.2776870001</v>
      </c>
      <c r="E6" s="12">
        <f>D6*1.02*1.07</f>
        <v>9957100.0734675918</v>
      </c>
      <c r="F6" s="12">
        <f>E6*1.023*1.071</f>
        <v>10909327.424793515</v>
      </c>
      <c r="G6" s="12">
        <f>F6*1.025*1.072</f>
        <v>11987168.974363115</v>
      </c>
      <c r="H6" s="12">
        <f>G6*1.027*1.075</f>
        <v>13234134.226921236</v>
      </c>
      <c r="I6" s="12">
        <f>H6*1.029*1.076</f>
        <v>14652886.352584099</v>
      </c>
    </row>
    <row r="7" spans="1:9" ht="62.4" x14ac:dyDescent="0.3">
      <c r="A7" s="11" t="s">
        <v>43</v>
      </c>
      <c r="B7" s="93">
        <f>B6/7489396.3</f>
        <v>1.0335978882570283</v>
      </c>
      <c r="C7" s="93">
        <f>C6/B6</f>
        <v>1.08416400506796</v>
      </c>
      <c r="D7" s="99">
        <f>D6/8392539.8</f>
        <v>1.0870649999999999</v>
      </c>
      <c r="E7" s="99">
        <f>E6/D6</f>
        <v>1.0913999999999999</v>
      </c>
      <c r="F7" s="99">
        <f t="shared" ref="F7:I7" si="0">F6/E6</f>
        <v>1.0956329999999996</v>
      </c>
      <c r="G7" s="99">
        <f t="shared" si="0"/>
        <v>1.0988</v>
      </c>
      <c r="H7" s="99">
        <f t="shared" si="0"/>
        <v>1.1040249999999998</v>
      </c>
      <c r="I7" s="99">
        <f t="shared" si="0"/>
        <v>1.1072039999999999</v>
      </c>
    </row>
    <row r="8" spans="1:9" ht="15.6" x14ac:dyDescent="0.3">
      <c r="A8" s="11" t="s">
        <v>44</v>
      </c>
      <c r="B8" s="94"/>
      <c r="C8" s="94"/>
      <c r="D8" s="99"/>
      <c r="E8" s="99"/>
      <c r="F8" s="99"/>
      <c r="G8" s="99"/>
      <c r="H8" s="99"/>
      <c r="I8" s="99"/>
    </row>
    <row r="9" spans="1:9" ht="31.2" x14ac:dyDescent="0.3">
      <c r="A9" s="11" t="s">
        <v>45</v>
      </c>
      <c r="B9" s="27">
        <v>26410</v>
      </c>
      <c r="C9" s="27">
        <v>27070</v>
      </c>
      <c r="D9" s="12">
        <v>27880</v>
      </c>
      <c r="E9" s="12">
        <v>28860</v>
      </c>
      <c r="F9" s="12">
        <v>30010</v>
      </c>
      <c r="G9" s="12">
        <v>31360</v>
      </c>
      <c r="H9" s="12">
        <v>32930</v>
      </c>
      <c r="I9" s="12">
        <v>34740</v>
      </c>
    </row>
    <row r="10" spans="1:9" ht="31.2" x14ac:dyDescent="0.3">
      <c r="A10" s="11" t="s">
        <v>46</v>
      </c>
      <c r="B10" s="27">
        <v>6661.5</v>
      </c>
      <c r="C10" s="27">
        <v>6725</v>
      </c>
      <c r="D10" s="13">
        <v>6770</v>
      </c>
      <c r="E10" s="13">
        <v>6800</v>
      </c>
      <c r="F10" s="13">
        <v>6850</v>
      </c>
      <c r="G10" s="13">
        <v>6900</v>
      </c>
      <c r="H10" s="13">
        <v>7000</v>
      </c>
      <c r="I10" s="13">
        <v>7100</v>
      </c>
    </row>
    <row r="11" spans="1:9" ht="15.6" x14ac:dyDescent="0.3">
      <c r="A11" s="11" t="s">
        <v>47</v>
      </c>
      <c r="B11" s="27">
        <v>1127568.7</v>
      </c>
      <c r="C11" s="27">
        <v>946780.4</v>
      </c>
      <c r="D11" s="13">
        <v>1043545</v>
      </c>
      <c r="E11" s="13">
        <v>1133630</v>
      </c>
      <c r="F11" s="13">
        <v>1238260</v>
      </c>
      <c r="G11" s="13">
        <v>1343510</v>
      </c>
      <c r="H11" s="13">
        <v>1437555</v>
      </c>
      <c r="I11" s="13">
        <v>1509435</v>
      </c>
    </row>
    <row r="12" spans="1:9" ht="15.6" x14ac:dyDescent="0.3">
      <c r="A12" s="11" t="s">
        <v>48</v>
      </c>
      <c r="B12" s="95">
        <v>51888</v>
      </c>
      <c r="C12" s="95">
        <v>51917</v>
      </c>
      <c r="D12" s="98">
        <v>51950</v>
      </c>
      <c r="E12" s="98">
        <v>51988</v>
      </c>
      <c r="F12" s="98">
        <v>52028</v>
      </c>
      <c r="G12" s="98">
        <v>52090</v>
      </c>
      <c r="H12" s="98">
        <v>52140</v>
      </c>
      <c r="I12" s="98">
        <v>52195</v>
      </c>
    </row>
    <row r="13" spans="1:9" ht="15.6" x14ac:dyDescent="0.3">
      <c r="A13" s="11" t="s">
        <v>49</v>
      </c>
      <c r="B13" s="96"/>
      <c r="C13" s="96"/>
      <c r="D13" s="98"/>
      <c r="E13" s="98"/>
      <c r="F13" s="98"/>
      <c r="G13" s="98"/>
      <c r="H13" s="98"/>
      <c r="I13" s="98"/>
    </row>
    <row r="14" spans="1:9" ht="15.6" x14ac:dyDescent="0.3">
      <c r="A14" s="14" t="s">
        <v>50</v>
      </c>
      <c r="B14" s="28"/>
      <c r="C14" s="28"/>
      <c r="D14" s="13"/>
      <c r="E14" s="13"/>
      <c r="F14" s="13"/>
      <c r="G14" s="13"/>
      <c r="H14" s="13"/>
      <c r="I14" s="13"/>
    </row>
    <row r="15" spans="1:9" ht="15.6" x14ac:dyDescent="0.3">
      <c r="A15" s="15" t="s">
        <v>51</v>
      </c>
      <c r="B15" s="29">
        <v>7984</v>
      </c>
      <c r="C15" s="29">
        <v>7990</v>
      </c>
      <c r="D15" s="16">
        <v>8004</v>
      </c>
      <c r="E15" s="16">
        <v>8014</v>
      </c>
      <c r="F15" s="16">
        <v>8031</v>
      </c>
      <c r="G15" s="16">
        <v>8042</v>
      </c>
      <c r="H15" s="16">
        <v>8053</v>
      </c>
      <c r="I15" s="16">
        <v>8069</v>
      </c>
    </row>
    <row r="16" spans="1:9" ht="15.6" x14ac:dyDescent="0.3">
      <c r="A16" s="15" t="s">
        <v>52</v>
      </c>
      <c r="B16" s="29">
        <v>31055</v>
      </c>
      <c r="C16" s="29">
        <v>31063</v>
      </c>
      <c r="D16" s="16">
        <v>31051</v>
      </c>
      <c r="E16" s="16">
        <v>31065</v>
      </c>
      <c r="F16" s="16">
        <v>31081</v>
      </c>
      <c r="G16" s="16">
        <v>31110</v>
      </c>
      <c r="H16" s="16">
        <v>31131</v>
      </c>
      <c r="I16" s="16">
        <v>31150</v>
      </c>
    </row>
    <row r="17" spans="1:9" ht="15.6" x14ac:dyDescent="0.3">
      <c r="A17" s="15" t="s">
        <v>53</v>
      </c>
      <c r="B17" s="29">
        <v>12849</v>
      </c>
      <c r="C17" s="29">
        <v>12864</v>
      </c>
      <c r="D17" s="16">
        <v>12895</v>
      </c>
      <c r="E17" s="16">
        <v>12909</v>
      </c>
      <c r="F17" s="16">
        <v>12916</v>
      </c>
      <c r="G17" s="16">
        <v>12938</v>
      </c>
      <c r="H17" s="16">
        <v>12956</v>
      </c>
      <c r="I17" s="16">
        <v>12976</v>
      </c>
    </row>
    <row r="18" spans="1:9" x14ac:dyDescent="0.3">
      <c r="D18" s="17"/>
      <c r="E18" s="17"/>
      <c r="F18" s="17"/>
      <c r="G18" s="17"/>
      <c r="H18" s="17"/>
      <c r="I18" s="17"/>
    </row>
    <row r="19" spans="1:9" x14ac:dyDescent="0.3">
      <c r="D19" s="17"/>
      <c r="E19" s="17"/>
      <c r="F19" s="17"/>
      <c r="G19" s="17"/>
      <c r="H19" s="17"/>
      <c r="I19" s="17"/>
    </row>
  </sheetData>
  <mergeCells count="17">
    <mergeCell ref="I7:I8"/>
    <mergeCell ref="B7:B8"/>
    <mergeCell ref="C7:C8"/>
    <mergeCell ref="B12:B13"/>
    <mergeCell ref="C12:C13"/>
    <mergeCell ref="A2:I2"/>
    <mergeCell ref="D12:D13"/>
    <mergeCell ref="E12:E13"/>
    <mergeCell ref="F12:F13"/>
    <mergeCell ref="G12:G13"/>
    <mergeCell ref="H12:H13"/>
    <mergeCell ref="I12:I13"/>
    <mergeCell ref="D7:D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Normal="100" workbookViewId="0">
      <selection activeCell="C18" sqref="C18"/>
    </sheetView>
  </sheetViews>
  <sheetFormatPr defaultRowHeight="14.4" x14ac:dyDescent="0.3"/>
  <cols>
    <col min="1" max="1" width="30.6640625" style="37" customWidth="1"/>
    <col min="2" max="2" width="12.5546875" style="45" customWidth="1"/>
    <col min="3" max="3" width="14" style="45" customWidth="1"/>
    <col min="4" max="4" width="12.5546875" style="45" customWidth="1"/>
    <col min="5" max="5" width="12.44140625" style="45" customWidth="1"/>
    <col min="6" max="6" width="14" style="45" customWidth="1"/>
    <col min="7" max="7" width="12.44140625" style="45" customWidth="1"/>
    <col min="8" max="9" width="12.33203125" style="37" customWidth="1"/>
    <col min="10" max="10" width="8.6640625" style="37" customWidth="1"/>
    <col min="11" max="16384" width="8.88671875" style="37"/>
  </cols>
  <sheetData>
    <row r="1" spans="1:11" x14ac:dyDescent="0.3">
      <c r="F1" s="46" t="s">
        <v>56</v>
      </c>
    </row>
    <row r="2" spans="1:11" ht="29.4" customHeight="1" x14ac:dyDescent="0.3">
      <c r="A2" s="100" t="s">
        <v>55</v>
      </c>
      <c r="B2" s="100"/>
      <c r="C2" s="100"/>
      <c r="D2" s="100"/>
      <c r="E2" s="100"/>
      <c r="F2" s="100"/>
      <c r="G2" s="100"/>
      <c r="H2" s="100"/>
      <c r="I2" s="100"/>
      <c r="J2" s="74"/>
    </row>
    <row r="3" spans="1:11" ht="15" thickBot="1" x14ac:dyDescent="0.35"/>
    <row r="4" spans="1:11" ht="15.6" x14ac:dyDescent="0.3">
      <c r="A4" s="101" t="s">
        <v>0</v>
      </c>
      <c r="B4" s="47">
        <v>2014</v>
      </c>
      <c r="C4" s="47">
        <v>2015</v>
      </c>
      <c r="D4" s="103" t="s">
        <v>30</v>
      </c>
      <c r="E4" s="47">
        <v>2017</v>
      </c>
      <c r="F4" s="47">
        <v>2018</v>
      </c>
      <c r="G4" s="103" t="s">
        <v>31</v>
      </c>
      <c r="H4" s="103" t="s">
        <v>32</v>
      </c>
      <c r="I4" s="103" t="s">
        <v>33</v>
      </c>
      <c r="J4" s="48"/>
    </row>
    <row r="5" spans="1:11" ht="16.2" thickBot="1" x14ac:dyDescent="0.35">
      <c r="A5" s="102"/>
      <c r="B5" s="49" t="s">
        <v>17</v>
      </c>
      <c r="C5" s="49" t="s">
        <v>17</v>
      </c>
      <c r="D5" s="104"/>
      <c r="E5" s="49" t="s">
        <v>17</v>
      </c>
      <c r="F5" s="49" t="s">
        <v>17</v>
      </c>
      <c r="G5" s="104"/>
      <c r="H5" s="104"/>
      <c r="I5" s="104"/>
      <c r="J5" s="48"/>
    </row>
    <row r="6" spans="1:11" ht="23.25" customHeight="1" thickBot="1" x14ac:dyDescent="0.35">
      <c r="A6" s="38" t="s">
        <v>1</v>
      </c>
      <c r="B6" s="50">
        <f>SUM(B7+B12+B13)</f>
        <v>1284085.6000000001</v>
      </c>
      <c r="C6" s="50">
        <f t="shared" ref="C6:G6" si="0">SUM(C7+C12+C13)</f>
        <v>1680399.6</v>
      </c>
      <c r="D6" s="50">
        <f t="shared" si="0"/>
        <v>1146013.7000000002</v>
      </c>
      <c r="E6" s="50">
        <f t="shared" si="0"/>
        <v>1139763.6000000001</v>
      </c>
      <c r="F6" s="50">
        <f t="shared" si="0"/>
        <v>1178662.2000000002</v>
      </c>
      <c r="G6" s="50">
        <f t="shared" si="0"/>
        <v>1284592.7000000002</v>
      </c>
      <c r="H6" s="50">
        <f t="shared" ref="H6:I6" si="1">SUM(H7+H12+H13)</f>
        <v>1303522.5</v>
      </c>
      <c r="I6" s="50">
        <f t="shared" si="1"/>
        <v>1323654.8</v>
      </c>
      <c r="J6" s="36"/>
      <c r="K6" s="75"/>
    </row>
    <row r="7" spans="1:11" ht="22.5" customHeight="1" thickBot="1" x14ac:dyDescent="0.35">
      <c r="A7" s="52" t="s">
        <v>2</v>
      </c>
      <c r="B7" s="76">
        <v>319000.7</v>
      </c>
      <c r="C7" s="77">
        <v>355414.4</v>
      </c>
      <c r="D7" s="78">
        <v>315393</v>
      </c>
      <c r="E7" s="78">
        <v>326469.09999999998</v>
      </c>
      <c r="F7" s="78">
        <v>331871.90000000002</v>
      </c>
      <c r="G7" s="78">
        <v>346093.9</v>
      </c>
      <c r="H7" s="78">
        <v>365332</v>
      </c>
      <c r="I7" s="79">
        <v>385710.8</v>
      </c>
      <c r="J7" s="80"/>
    </row>
    <row r="8" spans="1:11" ht="31.2" x14ac:dyDescent="0.3">
      <c r="A8" s="81" t="s">
        <v>3</v>
      </c>
      <c r="B8" s="68">
        <v>268866</v>
      </c>
      <c r="C8" s="68">
        <v>300725.7</v>
      </c>
      <c r="D8" s="68">
        <v>259268.4</v>
      </c>
      <c r="E8" s="68">
        <v>270294.2</v>
      </c>
      <c r="F8" s="68">
        <v>286512.5</v>
      </c>
      <c r="G8" s="68">
        <v>303703.3</v>
      </c>
      <c r="H8" s="82">
        <v>321925.5</v>
      </c>
      <c r="I8" s="82">
        <v>341241</v>
      </c>
      <c r="J8" s="80"/>
    </row>
    <row r="9" spans="1:11" ht="26.4" x14ac:dyDescent="0.3">
      <c r="A9" s="58" t="s">
        <v>76</v>
      </c>
      <c r="B9" s="59">
        <v>197168.4</v>
      </c>
      <c r="C9" s="59">
        <v>220532.2</v>
      </c>
      <c r="D9" s="59">
        <v>202244.6</v>
      </c>
      <c r="E9" s="59">
        <v>210932.4</v>
      </c>
      <c r="F9" s="59">
        <v>224657.5</v>
      </c>
      <c r="G9" s="59">
        <v>238136.9</v>
      </c>
      <c r="H9" s="60">
        <v>252425.1</v>
      </c>
      <c r="I9" s="60">
        <v>267570.7</v>
      </c>
      <c r="J9" s="80"/>
    </row>
    <row r="10" spans="1:11" ht="24.75" customHeight="1" x14ac:dyDescent="0.3">
      <c r="A10" s="69" t="s">
        <v>4</v>
      </c>
      <c r="B10" s="62">
        <v>5038.3999999999996</v>
      </c>
      <c r="C10" s="62">
        <v>3567.8</v>
      </c>
      <c r="D10" s="62">
        <v>5041.3999999999996</v>
      </c>
      <c r="E10" s="62">
        <v>4284.6000000000004</v>
      </c>
      <c r="F10" s="62">
        <v>4498.6000000000004</v>
      </c>
      <c r="G10" s="62">
        <v>4633.6000000000004</v>
      </c>
      <c r="H10" s="83">
        <v>4772.6000000000004</v>
      </c>
      <c r="I10" s="83">
        <v>4915.8</v>
      </c>
      <c r="J10" s="80"/>
    </row>
    <row r="11" spans="1:11" ht="21.75" customHeight="1" x14ac:dyDescent="0.3">
      <c r="A11" s="69" t="s">
        <v>5</v>
      </c>
      <c r="B11" s="62">
        <v>41421.599999999999</v>
      </c>
      <c r="C11" s="62">
        <v>46252.5</v>
      </c>
      <c r="D11" s="62">
        <v>46896.2</v>
      </c>
      <c r="E11" s="62">
        <v>47674.9</v>
      </c>
      <c r="F11" s="62">
        <v>36608.400000000001</v>
      </c>
      <c r="G11" s="62">
        <v>33398.400000000001</v>
      </c>
      <c r="H11" s="83">
        <v>34144.5</v>
      </c>
      <c r="I11" s="83">
        <v>34907.4</v>
      </c>
      <c r="J11" s="80"/>
    </row>
    <row r="12" spans="1:11" ht="22.5" customHeight="1" thickBot="1" x14ac:dyDescent="0.35">
      <c r="A12" s="84" t="s">
        <v>6</v>
      </c>
      <c r="B12" s="85">
        <v>57205.7</v>
      </c>
      <c r="C12" s="85">
        <v>72118.5</v>
      </c>
      <c r="D12" s="65">
        <v>78884.899999999994</v>
      </c>
      <c r="E12" s="65">
        <v>78417.600000000006</v>
      </c>
      <c r="F12" s="65">
        <v>78025</v>
      </c>
      <c r="G12" s="65">
        <v>67333.399999999994</v>
      </c>
      <c r="H12" s="86">
        <v>67025.100000000006</v>
      </c>
      <c r="I12" s="86">
        <v>66778.600000000006</v>
      </c>
      <c r="J12" s="80"/>
    </row>
    <row r="13" spans="1:11" ht="26.25" customHeight="1" thickBot="1" x14ac:dyDescent="0.35">
      <c r="A13" s="52" t="s">
        <v>7</v>
      </c>
      <c r="B13" s="53">
        <v>907879.2</v>
      </c>
      <c r="C13" s="53">
        <v>1252866.7</v>
      </c>
      <c r="D13" s="53">
        <v>751735.8</v>
      </c>
      <c r="E13" s="53">
        <v>734876.9</v>
      </c>
      <c r="F13" s="53">
        <v>768765.3</v>
      </c>
      <c r="G13" s="53">
        <v>871165.4</v>
      </c>
      <c r="H13" s="53">
        <v>871165.4</v>
      </c>
      <c r="I13" s="54">
        <v>871165.4</v>
      </c>
      <c r="J13" s="41"/>
    </row>
    <row r="14" spans="1:11" ht="33" customHeight="1" x14ac:dyDescent="0.3">
      <c r="A14" s="87" t="s">
        <v>8</v>
      </c>
      <c r="B14" s="85"/>
      <c r="C14" s="85"/>
      <c r="D14" s="68"/>
      <c r="E14" s="68"/>
      <c r="F14" s="68"/>
      <c r="G14" s="68"/>
      <c r="H14" s="68"/>
      <c r="I14" s="68"/>
      <c r="J14" s="41"/>
    </row>
    <row r="15" spans="1:11" ht="15.6" x14ac:dyDescent="0.3">
      <c r="A15" s="69" t="s">
        <v>9</v>
      </c>
      <c r="B15" s="62">
        <v>68952.5</v>
      </c>
      <c r="C15" s="62">
        <v>86852.4</v>
      </c>
      <c r="D15" s="62">
        <v>23985.7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41"/>
    </row>
    <row r="16" spans="1:11" ht="15.6" x14ac:dyDescent="0.3">
      <c r="A16" s="69" t="s">
        <v>10</v>
      </c>
      <c r="B16" s="62">
        <v>75750.899999999994</v>
      </c>
      <c r="C16" s="62">
        <v>312228</v>
      </c>
      <c r="D16" s="62">
        <v>27667.7</v>
      </c>
      <c r="E16" s="62">
        <v>13655.1</v>
      </c>
      <c r="F16" s="62">
        <v>13830.6</v>
      </c>
      <c r="G16" s="62">
        <v>930.2</v>
      </c>
      <c r="H16" s="62">
        <v>930.2</v>
      </c>
      <c r="I16" s="62">
        <v>930.2</v>
      </c>
      <c r="J16" s="41"/>
    </row>
    <row r="17" spans="1:10" ht="16.2" thickBot="1" x14ac:dyDescent="0.35">
      <c r="A17" s="67" t="s">
        <v>11</v>
      </c>
      <c r="B17" s="85">
        <v>692580.1</v>
      </c>
      <c r="C17" s="85">
        <v>814395</v>
      </c>
      <c r="D17" s="65">
        <v>695334.2</v>
      </c>
      <c r="E17" s="65">
        <v>716473.6</v>
      </c>
      <c r="F17" s="65">
        <v>750186.5</v>
      </c>
      <c r="G17" s="65">
        <v>865487</v>
      </c>
      <c r="H17" s="65">
        <v>865487</v>
      </c>
      <c r="I17" s="65">
        <v>865487</v>
      </c>
      <c r="J17" s="41"/>
    </row>
    <row r="18" spans="1:10" ht="21" customHeight="1" thickBot="1" x14ac:dyDescent="0.35">
      <c r="A18" s="34" t="s">
        <v>12</v>
      </c>
      <c r="B18" s="35">
        <f>SUM(B19:B20)</f>
        <v>1297462.3</v>
      </c>
      <c r="C18" s="35">
        <f t="shared" ref="C18:G18" si="2">SUM(C19:C20)</f>
        <v>1690880.2</v>
      </c>
      <c r="D18" s="35">
        <f t="shared" si="2"/>
        <v>1204165.8999999999</v>
      </c>
      <c r="E18" s="35">
        <f t="shared" si="2"/>
        <v>1186588.6000000001</v>
      </c>
      <c r="F18" s="35">
        <f t="shared" si="2"/>
        <v>1224888.3999999999</v>
      </c>
      <c r="G18" s="35">
        <f t="shared" si="2"/>
        <v>1331320.5</v>
      </c>
      <c r="H18" s="35">
        <f t="shared" ref="H18:I18" si="3">SUM(H19:H20)</f>
        <v>1335314.5</v>
      </c>
      <c r="I18" s="88">
        <f t="shared" si="3"/>
        <v>1348667.6</v>
      </c>
      <c r="J18" s="36"/>
    </row>
    <row r="19" spans="1:10" ht="31.8" thickBot="1" x14ac:dyDescent="0.35">
      <c r="A19" s="71" t="s">
        <v>13</v>
      </c>
      <c r="B19" s="68"/>
      <c r="C19" s="68"/>
      <c r="D19" s="68"/>
      <c r="E19" s="68"/>
      <c r="F19" s="68"/>
      <c r="G19" s="68"/>
      <c r="H19" s="68"/>
      <c r="I19" s="68"/>
      <c r="J19" s="41"/>
    </row>
    <row r="20" spans="1:10" ht="31.8" thickBot="1" x14ac:dyDescent="0.35">
      <c r="A20" s="71" t="s">
        <v>14</v>
      </c>
      <c r="B20" s="72">
        <v>1297462.3</v>
      </c>
      <c r="C20" s="72">
        <v>1690880.2</v>
      </c>
      <c r="D20" s="72">
        <v>1204165.8999999999</v>
      </c>
      <c r="E20" s="72">
        <v>1186588.6000000001</v>
      </c>
      <c r="F20" s="72">
        <v>1224888.3999999999</v>
      </c>
      <c r="G20" s="72">
        <v>1331320.5</v>
      </c>
      <c r="H20" s="72">
        <v>1335314.5</v>
      </c>
      <c r="I20" s="72">
        <v>1348667.6</v>
      </c>
      <c r="J20" s="41"/>
    </row>
    <row r="21" spans="1:10" ht="16.2" thickBot="1" x14ac:dyDescent="0.35">
      <c r="A21" s="38" t="s">
        <v>15</v>
      </c>
      <c r="B21" s="39">
        <f>SUM(B6-B18)</f>
        <v>-13376.699999999953</v>
      </c>
      <c r="C21" s="39">
        <f t="shared" ref="C21:G21" si="4">SUM(C6-C18)</f>
        <v>-10480.59999999986</v>
      </c>
      <c r="D21" s="39">
        <f t="shared" si="4"/>
        <v>-58152.199999999721</v>
      </c>
      <c r="E21" s="39">
        <f t="shared" si="4"/>
        <v>-46825</v>
      </c>
      <c r="F21" s="39">
        <f t="shared" si="4"/>
        <v>-46226.199999999721</v>
      </c>
      <c r="G21" s="39">
        <f t="shared" si="4"/>
        <v>-46727.799999999814</v>
      </c>
      <c r="H21" s="39">
        <f t="shared" ref="H21:I21" si="5">SUM(H6-H18)</f>
        <v>-31792</v>
      </c>
      <c r="I21" s="39">
        <f t="shared" si="5"/>
        <v>-25012.800000000047</v>
      </c>
      <c r="J21" s="41"/>
    </row>
    <row r="22" spans="1:10" ht="16.2" thickBot="1" x14ac:dyDescent="0.35">
      <c r="A22" s="38" t="s">
        <v>16</v>
      </c>
      <c r="B22" s="68">
        <f>B21/(B7+B12-B9)*100</f>
        <v>-7.4714306460080833</v>
      </c>
      <c r="C22" s="68">
        <f t="shared" ref="C22:I22" si="6">C21/(C7+C12-C9)*100</f>
        <v>-5.0630746659310137</v>
      </c>
      <c r="D22" s="68">
        <f t="shared" si="6"/>
        <v>-30.282352071229163</v>
      </c>
      <c r="E22" s="68">
        <f t="shared" si="6"/>
        <v>-24.14228506405891</v>
      </c>
      <c r="F22" s="68">
        <f t="shared" si="6"/>
        <v>-24.954842220391406</v>
      </c>
      <c r="G22" s="68">
        <f t="shared" si="6"/>
        <v>-26.657364008525171</v>
      </c>
      <c r="H22" s="68">
        <f t="shared" si="6"/>
        <v>-17.668897138919153</v>
      </c>
      <c r="I22" s="68">
        <f t="shared" si="6"/>
        <v>-13.52637672663719</v>
      </c>
      <c r="J22" s="41"/>
    </row>
  </sheetData>
  <mergeCells count="6">
    <mergeCell ref="A2:I2"/>
    <mergeCell ref="A4:A5"/>
    <mergeCell ref="D4:D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A4" zoomScaleNormal="100" workbookViewId="0">
      <pane xSplit="1" ySplit="3" topLeftCell="B10" activePane="bottomRight" state="frozen"/>
      <selection activeCell="A4" sqref="A4"/>
      <selection pane="topRight" activeCell="B4" sqref="B4"/>
      <selection pane="bottomLeft" activeCell="A7" sqref="A7"/>
      <selection pane="bottomRight" activeCell="B14" sqref="B14"/>
    </sheetView>
  </sheetViews>
  <sheetFormatPr defaultRowHeight="14.4" x14ac:dyDescent="0.3"/>
  <cols>
    <col min="1" max="1" width="30.33203125" style="37" customWidth="1"/>
    <col min="2" max="2" width="15.33203125" style="45" customWidth="1"/>
    <col min="3" max="3" width="13.88671875" style="45" customWidth="1"/>
    <col min="4" max="4" width="12.109375" style="45" customWidth="1"/>
    <col min="5" max="5" width="14" style="45" customWidth="1"/>
    <col min="6" max="6" width="14.44140625" style="45" customWidth="1"/>
    <col min="7" max="7" width="15.44140625" style="45" customWidth="1"/>
    <col min="8" max="8" width="14.33203125" style="37" customWidth="1"/>
    <col min="9" max="9" width="13.5546875" style="37" customWidth="1"/>
    <col min="10" max="10" width="8.33203125" style="37" customWidth="1"/>
    <col min="11" max="16384" width="8.88671875" style="37"/>
  </cols>
  <sheetData>
    <row r="1" spans="1:10" x14ac:dyDescent="0.3">
      <c r="F1" s="46" t="s">
        <v>59</v>
      </c>
    </row>
    <row r="2" spans="1:10" ht="47.25" customHeight="1" x14ac:dyDescent="0.3">
      <c r="A2" s="105" t="s">
        <v>37</v>
      </c>
      <c r="B2" s="105"/>
      <c r="C2" s="105"/>
      <c r="D2" s="105"/>
      <c r="E2" s="105"/>
      <c r="F2" s="105"/>
      <c r="G2" s="105"/>
      <c r="H2" s="105"/>
      <c r="I2" s="105"/>
    </row>
    <row r="3" spans="1:10" ht="15" thickBot="1" x14ac:dyDescent="0.35"/>
    <row r="4" spans="1:10" ht="15.6" x14ac:dyDescent="0.3">
      <c r="A4" s="101" t="s">
        <v>0</v>
      </c>
      <c r="B4" s="47">
        <v>2014</v>
      </c>
      <c r="C4" s="47">
        <v>2015</v>
      </c>
      <c r="D4" s="103" t="s">
        <v>30</v>
      </c>
      <c r="E4" s="47">
        <v>2017</v>
      </c>
      <c r="F4" s="47">
        <v>2018</v>
      </c>
      <c r="G4" s="103" t="s">
        <v>31</v>
      </c>
      <c r="H4" s="103" t="s">
        <v>32</v>
      </c>
      <c r="I4" s="103" t="s">
        <v>33</v>
      </c>
      <c r="J4" s="48"/>
    </row>
    <row r="5" spans="1:10" ht="16.2" thickBot="1" x14ac:dyDescent="0.35">
      <c r="A5" s="102"/>
      <c r="B5" s="49" t="s">
        <v>17</v>
      </c>
      <c r="C5" s="49" t="s">
        <v>17</v>
      </c>
      <c r="D5" s="104"/>
      <c r="E5" s="49" t="s">
        <v>17</v>
      </c>
      <c r="F5" s="49" t="s">
        <v>17</v>
      </c>
      <c r="G5" s="104"/>
      <c r="H5" s="104"/>
      <c r="I5" s="104"/>
      <c r="J5" s="48"/>
    </row>
    <row r="6" spans="1:10" ht="16.2" thickBot="1" x14ac:dyDescent="0.35">
      <c r="A6" s="38" t="s">
        <v>1</v>
      </c>
      <c r="B6" s="50">
        <f>SUM(B7+B13+B14)</f>
        <v>1623579.4</v>
      </c>
      <c r="C6" s="50">
        <f t="shared" ref="C6:G6" si="0">SUM(C7+C13+C14)</f>
        <v>2137438.9</v>
      </c>
      <c r="D6" s="50">
        <f>SUM(D7+D13+D14)</f>
        <v>1303837.1000000001</v>
      </c>
      <c r="E6" s="50">
        <f t="shared" si="0"/>
        <v>1285195</v>
      </c>
      <c r="F6" s="50">
        <f t="shared" si="0"/>
        <v>1328393.1000000001</v>
      </c>
      <c r="G6" s="50">
        <f t="shared" si="0"/>
        <v>1445131.6</v>
      </c>
      <c r="H6" s="50">
        <f t="shared" ref="H6:I6" si="1">SUM(H7+H13+H14)</f>
        <v>1467806.2</v>
      </c>
      <c r="I6" s="51">
        <f t="shared" si="1"/>
        <v>1491452.6</v>
      </c>
      <c r="J6" s="36"/>
    </row>
    <row r="7" spans="1:10" ht="16.2" thickBot="1" x14ac:dyDescent="0.35">
      <c r="A7" s="52" t="s">
        <v>2</v>
      </c>
      <c r="B7" s="53">
        <v>455816.8</v>
      </c>
      <c r="C7" s="53">
        <v>495297.2</v>
      </c>
      <c r="D7" s="53">
        <v>429299.7</v>
      </c>
      <c r="E7" s="53">
        <v>439096.2</v>
      </c>
      <c r="F7" s="53">
        <v>447215.7</v>
      </c>
      <c r="G7" s="53">
        <v>465754.1</v>
      </c>
      <c r="H7" s="53">
        <v>488788.6</v>
      </c>
      <c r="I7" s="54">
        <v>512769.4</v>
      </c>
      <c r="J7" s="41"/>
    </row>
    <row r="8" spans="1:10" ht="31.2" x14ac:dyDescent="0.3">
      <c r="A8" s="55" t="s">
        <v>3</v>
      </c>
      <c r="B8" s="56">
        <v>304555.7</v>
      </c>
      <c r="C8" s="56">
        <v>338962.3</v>
      </c>
      <c r="D8" s="56">
        <v>301661.59999999998</v>
      </c>
      <c r="E8" s="56">
        <v>314719.8</v>
      </c>
      <c r="F8" s="56">
        <v>332769.5</v>
      </c>
      <c r="G8" s="56">
        <v>352050.9</v>
      </c>
      <c r="H8" s="56">
        <v>372198</v>
      </c>
      <c r="I8" s="57">
        <v>393475.6</v>
      </c>
      <c r="J8" s="41"/>
    </row>
    <row r="9" spans="1:10" ht="25.5" customHeight="1" x14ac:dyDescent="0.3">
      <c r="A9" s="58" t="s">
        <v>76</v>
      </c>
      <c r="B9" s="59">
        <v>197168.4</v>
      </c>
      <c r="C9" s="59">
        <v>220532.2</v>
      </c>
      <c r="D9" s="59">
        <v>202244.6</v>
      </c>
      <c r="E9" s="59">
        <v>210932.4</v>
      </c>
      <c r="F9" s="59">
        <v>224657.5</v>
      </c>
      <c r="G9" s="59">
        <v>238136.9</v>
      </c>
      <c r="H9" s="60">
        <v>252425.1</v>
      </c>
      <c r="I9" s="60">
        <v>267570.7</v>
      </c>
      <c r="J9" s="41"/>
    </row>
    <row r="10" spans="1:10" ht="23.25" customHeight="1" x14ac:dyDescent="0.3">
      <c r="A10" s="61" t="s">
        <v>4</v>
      </c>
      <c r="B10" s="62">
        <v>20634</v>
      </c>
      <c r="C10" s="62">
        <v>14636.8</v>
      </c>
      <c r="D10" s="62">
        <v>20671.2</v>
      </c>
      <c r="E10" s="62">
        <v>17567.900000000001</v>
      </c>
      <c r="F10" s="62">
        <v>18445.5</v>
      </c>
      <c r="G10" s="62">
        <v>18329.5</v>
      </c>
      <c r="H10" s="62">
        <v>18886.900000000001</v>
      </c>
      <c r="I10" s="63">
        <v>19436.900000000001</v>
      </c>
      <c r="J10" s="41"/>
    </row>
    <row r="11" spans="1:10" ht="27.75" customHeight="1" x14ac:dyDescent="0.3">
      <c r="A11" s="61" t="s">
        <v>5</v>
      </c>
      <c r="B11" s="62">
        <v>42885.4</v>
      </c>
      <c r="C11" s="62">
        <v>48770.1</v>
      </c>
      <c r="D11" s="62">
        <v>48538</v>
      </c>
      <c r="E11" s="62">
        <v>48595</v>
      </c>
      <c r="F11" s="62">
        <v>37556.1</v>
      </c>
      <c r="G11" s="62">
        <v>36664.1</v>
      </c>
      <c r="H11" s="62">
        <v>37584.6</v>
      </c>
      <c r="I11" s="63">
        <v>38532.699999999997</v>
      </c>
      <c r="J11" s="41"/>
    </row>
    <row r="12" spans="1:10" ht="25.5" customHeight="1" thickBot="1" x14ac:dyDescent="0.35">
      <c r="A12" s="64" t="s">
        <v>36</v>
      </c>
      <c r="B12" s="65">
        <v>83421.100000000006</v>
      </c>
      <c r="C12" s="65">
        <v>87489.4</v>
      </c>
      <c r="D12" s="65">
        <v>32641.9</v>
      </c>
      <c r="E12" s="65">
        <v>33757.1</v>
      </c>
      <c r="F12" s="65">
        <v>35459.599999999999</v>
      </c>
      <c r="G12" s="65">
        <v>36666.300000000003</v>
      </c>
      <c r="H12" s="65">
        <v>37895.599999999999</v>
      </c>
      <c r="I12" s="66">
        <v>38895</v>
      </c>
      <c r="J12" s="41"/>
    </row>
    <row r="13" spans="1:10" ht="21" customHeight="1" thickBot="1" x14ac:dyDescent="0.35">
      <c r="A13" s="52" t="s">
        <v>6</v>
      </c>
      <c r="B13" s="53">
        <v>114443.6</v>
      </c>
      <c r="C13" s="53">
        <v>111857.2</v>
      </c>
      <c r="D13" s="53">
        <v>109242.6</v>
      </c>
      <c r="E13" s="53">
        <v>108734.9</v>
      </c>
      <c r="F13" s="53">
        <v>109925.1</v>
      </c>
      <c r="G13" s="53">
        <v>96408.3</v>
      </c>
      <c r="H13" s="53">
        <v>95792.4</v>
      </c>
      <c r="I13" s="54">
        <v>95176.2</v>
      </c>
      <c r="J13" s="41"/>
    </row>
    <row r="14" spans="1:10" ht="31.8" thickBot="1" x14ac:dyDescent="0.35">
      <c r="A14" s="52" t="s">
        <v>7</v>
      </c>
      <c r="B14" s="53">
        <v>1053319</v>
      </c>
      <c r="C14" s="53">
        <v>1530284.5</v>
      </c>
      <c r="D14" s="53">
        <v>765294.8</v>
      </c>
      <c r="E14" s="53">
        <v>737363.9</v>
      </c>
      <c r="F14" s="53">
        <v>771252.3</v>
      </c>
      <c r="G14" s="53">
        <f t="shared" ref="G14:I14" si="2">G16+G17+G18</f>
        <v>882969.2</v>
      </c>
      <c r="H14" s="53">
        <f t="shared" si="2"/>
        <v>883225.2</v>
      </c>
      <c r="I14" s="53">
        <f t="shared" si="2"/>
        <v>883507</v>
      </c>
      <c r="J14" s="41"/>
    </row>
    <row r="15" spans="1:10" ht="46.8" x14ac:dyDescent="0.3">
      <c r="A15" s="67" t="s">
        <v>8</v>
      </c>
      <c r="B15" s="68"/>
      <c r="C15" s="68"/>
      <c r="D15" s="68"/>
      <c r="E15" s="68"/>
      <c r="F15" s="68"/>
      <c r="G15" s="68"/>
      <c r="H15" s="68"/>
      <c r="I15" s="57"/>
      <c r="J15" s="41"/>
    </row>
    <row r="16" spans="1:10" ht="15.6" x14ac:dyDescent="0.3">
      <c r="A16" s="69" t="s">
        <v>9</v>
      </c>
      <c r="B16" s="62">
        <v>72689.600000000006</v>
      </c>
      <c r="C16" s="62">
        <v>94102.399999999994</v>
      </c>
      <c r="D16" s="62">
        <v>23985.7</v>
      </c>
      <c r="E16" s="62">
        <v>0</v>
      </c>
      <c r="F16" s="62">
        <v>0</v>
      </c>
      <c r="G16" s="62">
        <v>0</v>
      </c>
      <c r="H16" s="62">
        <v>0</v>
      </c>
      <c r="I16" s="63">
        <v>0</v>
      </c>
      <c r="J16" s="41"/>
    </row>
    <row r="17" spans="1:10" ht="15.6" x14ac:dyDescent="0.3">
      <c r="A17" s="69" t="s">
        <v>10</v>
      </c>
      <c r="B17" s="62">
        <v>231735.6</v>
      </c>
      <c r="C17" s="62">
        <v>569317.80000000005</v>
      </c>
      <c r="D17" s="62">
        <v>35748</v>
      </c>
      <c r="E17" s="62">
        <v>13655.1</v>
      </c>
      <c r="F17" s="62">
        <v>13830.6</v>
      </c>
      <c r="G17" s="62">
        <v>980</v>
      </c>
      <c r="H17" s="62">
        <v>983.1</v>
      </c>
      <c r="I17" s="63">
        <v>986.6</v>
      </c>
      <c r="J17" s="41"/>
    </row>
    <row r="18" spans="1:10" ht="16.2" thickBot="1" x14ac:dyDescent="0.35">
      <c r="A18" s="70" t="s">
        <v>11</v>
      </c>
      <c r="B18" s="65">
        <v>702634.1</v>
      </c>
      <c r="C18" s="65">
        <v>823996.1</v>
      </c>
      <c r="D18" s="65">
        <v>705561.1</v>
      </c>
      <c r="E18" s="65">
        <v>723708.8</v>
      </c>
      <c r="F18" s="65">
        <v>757421.7</v>
      </c>
      <c r="G18" s="65">
        <v>881989.2</v>
      </c>
      <c r="H18" s="65">
        <v>882242.1</v>
      </c>
      <c r="I18" s="66">
        <v>882520.4</v>
      </c>
      <c r="J18" s="41"/>
    </row>
    <row r="19" spans="1:10" ht="16.2" thickBot="1" x14ac:dyDescent="0.35">
      <c r="A19" s="34" t="s">
        <v>12</v>
      </c>
      <c r="B19" s="35">
        <f>SUM(B21)</f>
        <v>1670978.8</v>
      </c>
      <c r="C19" s="35">
        <v>2105107.5</v>
      </c>
      <c r="D19" s="35">
        <v>1376179.9</v>
      </c>
      <c r="E19" s="35">
        <v>1341672.7</v>
      </c>
      <c r="F19" s="35">
        <f t="shared" ref="F19:I19" si="3">SUM(F21)</f>
        <v>1386505.3</v>
      </c>
      <c r="G19" s="35">
        <f t="shared" si="3"/>
        <v>1468374.6</v>
      </c>
      <c r="H19" s="35">
        <f t="shared" si="3"/>
        <v>1479287.7</v>
      </c>
      <c r="I19" s="35">
        <f t="shared" si="3"/>
        <v>1499565.7</v>
      </c>
      <c r="J19" s="36"/>
    </row>
    <row r="20" spans="1:10" ht="31.8" thickBot="1" x14ac:dyDescent="0.35">
      <c r="A20" s="71" t="s">
        <v>13</v>
      </c>
      <c r="B20" s="68">
        <v>124497.2</v>
      </c>
      <c r="C20" s="68">
        <v>135944.70000000001</v>
      </c>
      <c r="D20" s="68">
        <v>147869</v>
      </c>
      <c r="E20" s="68">
        <v>154709.79999999999</v>
      </c>
      <c r="F20" s="68">
        <v>165636.70000000001</v>
      </c>
      <c r="G20" s="68">
        <v>165686.70000000001</v>
      </c>
      <c r="H20" s="68">
        <v>165686.70000000001</v>
      </c>
      <c r="I20" s="68">
        <v>165686.70000000001</v>
      </c>
      <c r="J20" s="41"/>
    </row>
    <row r="21" spans="1:10" ht="31.8" thickBot="1" x14ac:dyDescent="0.35">
      <c r="A21" s="71" t="s">
        <v>14</v>
      </c>
      <c r="B21" s="72">
        <v>1670978.8</v>
      </c>
      <c r="C21" s="72">
        <v>2107979.5</v>
      </c>
      <c r="D21" s="72">
        <v>1380928</v>
      </c>
      <c r="E21" s="72">
        <v>1030478.8</v>
      </c>
      <c r="F21" s="72">
        <v>1386505.3</v>
      </c>
      <c r="G21" s="72">
        <v>1468374.6</v>
      </c>
      <c r="H21" s="72">
        <v>1479287.7</v>
      </c>
      <c r="I21" s="73">
        <v>1499565.7</v>
      </c>
      <c r="J21" s="41"/>
    </row>
    <row r="22" spans="1:10" ht="16.2" thickBot="1" x14ac:dyDescent="0.35">
      <c r="A22" s="38" t="s">
        <v>15</v>
      </c>
      <c r="B22" s="39">
        <f>SUM(B6-B19)</f>
        <v>-47399.40000000014</v>
      </c>
      <c r="C22" s="39">
        <f t="shared" ref="C22:G22" si="4">SUM(C6-C19)</f>
        <v>32331.399999999907</v>
      </c>
      <c r="D22" s="39">
        <f t="shared" si="4"/>
        <v>-72342.799999999814</v>
      </c>
      <c r="E22" s="39">
        <f t="shared" si="4"/>
        <v>-56477.699999999953</v>
      </c>
      <c r="F22" s="39">
        <f t="shared" si="4"/>
        <v>-58112.199999999953</v>
      </c>
      <c r="G22" s="39">
        <f t="shared" si="4"/>
        <v>-23243</v>
      </c>
      <c r="H22" s="39">
        <f t="shared" ref="H22:I22" si="5">SUM(H6-H19)</f>
        <v>-11481.5</v>
      </c>
      <c r="I22" s="40">
        <f t="shared" si="5"/>
        <v>-8113.0999999998603</v>
      </c>
      <c r="J22" s="41"/>
    </row>
    <row r="23" spans="1:10" ht="24" customHeight="1" thickBot="1" x14ac:dyDescent="0.35">
      <c r="A23" s="34" t="s">
        <v>16</v>
      </c>
      <c r="B23" s="53">
        <f>B22/(B7+B13-B9)*100</f>
        <v>-12.704480396256187</v>
      </c>
      <c r="C23" s="53">
        <f t="shared" ref="C23:I23" si="6">C22/(C7+C13-C9)*100</f>
        <v>8.3625306565427184</v>
      </c>
      <c r="D23" s="53">
        <f t="shared" si="6"/>
        <v>-21.511535761320935</v>
      </c>
      <c r="E23" s="53">
        <f t="shared" si="6"/>
        <v>-16.764000573466138</v>
      </c>
      <c r="F23" s="53">
        <f t="shared" si="6"/>
        <v>-17.478231237478678</v>
      </c>
      <c r="G23" s="53">
        <f t="shared" si="6"/>
        <v>-7.1732008746225224</v>
      </c>
      <c r="H23" s="53">
        <f t="shared" si="6"/>
        <v>-3.4566599599766255</v>
      </c>
      <c r="I23" s="54">
        <f t="shared" si="6"/>
        <v>-2.3835776374814541</v>
      </c>
      <c r="J23" s="41"/>
    </row>
  </sheetData>
  <mergeCells count="6">
    <mergeCell ref="A2:I2"/>
    <mergeCell ref="A4:A5"/>
    <mergeCell ref="D4:D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opLeftCell="A13" zoomScaleNormal="100" workbookViewId="0">
      <selection activeCell="D10" sqref="D10"/>
    </sheetView>
  </sheetViews>
  <sheetFormatPr defaultRowHeight="14.4" x14ac:dyDescent="0.3"/>
  <cols>
    <col min="1" max="1" width="27.109375" style="37" customWidth="1"/>
    <col min="2" max="2" width="13.33203125" style="45" customWidth="1"/>
    <col min="3" max="3" width="13" style="45" customWidth="1"/>
    <col min="4" max="4" width="14" style="45" customWidth="1"/>
    <col min="5" max="5" width="13.109375" style="45" customWidth="1"/>
    <col min="6" max="6" width="13.5546875" style="45" customWidth="1"/>
    <col min="7" max="7" width="15" style="45" customWidth="1"/>
    <col min="8" max="8" width="14.33203125" style="37" customWidth="1"/>
    <col min="9" max="9" width="14.44140625" style="37" customWidth="1"/>
    <col min="10" max="16384" width="8.88671875" style="37"/>
  </cols>
  <sheetData>
    <row r="1" spans="1:9" x14ac:dyDescent="0.3">
      <c r="F1" s="46" t="s">
        <v>58</v>
      </c>
    </row>
    <row r="3" spans="1:9" ht="18.75" customHeight="1" x14ac:dyDescent="0.3">
      <c r="A3" s="106" t="s">
        <v>22</v>
      </c>
      <c r="B3" s="106"/>
      <c r="C3" s="106"/>
      <c r="D3" s="106"/>
      <c r="E3" s="106"/>
      <c r="F3" s="106"/>
      <c r="G3" s="106"/>
      <c r="H3" s="106"/>
      <c r="I3" s="106"/>
    </row>
    <row r="4" spans="1:9" ht="12.75" customHeight="1" x14ac:dyDescent="0.3">
      <c r="A4" s="106"/>
      <c r="B4" s="106"/>
      <c r="C4" s="106"/>
      <c r="D4" s="106"/>
      <c r="E4" s="106"/>
      <c r="F4" s="106"/>
      <c r="G4" s="106"/>
      <c r="H4" s="106"/>
      <c r="I4" s="106"/>
    </row>
    <row r="5" spans="1:9" ht="10.5" customHeight="1" x14ac:dyDescent="0.3">
      <c r="A5" s="89"/>
      <c r="B5" s="37"/>
      <c r="C5" s="37"/>
      <c r="D5" s="37"/>
      <c r="E5" s="37"/>
      <c r="F5" s="37"/>
      <c r="G5" s="37"/>
    </row>
    <row r="6" spans="1:9" ht="18.600000000000001" thickBot="1" x14ac:dyDescent="0.35">
      <c r="A6" s="89"/>
      <c r="B6" s="37"/>
      <c r="C6" s="37"/>
      <c r="D6" s="37"/>
      <c r="E6" s="37"/>
      <c r="F6" s="37"/>
      <c r="G6" s="37"/>
      <c r="H6" s="37" t="s">
        <v>23</v>
      </c>
    </row>
    <row r="7" spans="1:9" ht="15.6" x14ac:dyDescent="0.3">
      <c r="A7" s="103" t="s">
        <v>0</v>
      </c>
      <c r="B7" s="47">
        <v>2014</v>
      </c>
      <c r="C7" s="47">
        <v>2015</v>
      </c>
      <c r="D7" s="103" t="s">
        <v>30</v>
      </c>
      <c r="E7" s="47">
        <v>2017</v>
      </c>
      <c r="F7" s="47">
        <v>2018</v>
      </c>
      <c r="G7" s="103" t="s">
        <v>31</v>
      </c>
      <c r="H7" s="103" t="s">
        <v>32</v>
      </c>
      <c r="I7" s="103" t="s">
        <v>33</v>
      </c>
    </row>
    <row r="8" spans="1:9" ht="16.2" thickBot="1" x14ac:dyDescent="0.35">
      <c r="A8" s="104"/>
      <c r="B8" s="49" t="s">
        <v>17</v>
      </c>
      <c r="C8" s="49" t="s">
        <v>17</v>
      </c>
      <c r="D8" s="104"/>
      <c r="E8" s="49" t="s">
        <v>17</v>
      </c>
      <c r="F8" s="49" t="s">
        <v>17</v>
      </c>
      <c r="G8" s="104"/>
      <c r="H8" s="104"/>
      <c r="I8" s="104"/>
    </row>
    <row r="9" spans="1:9" ht="21.75" customHeight="1" thickBot="1" x14ac:dyDescent="0.35">
      <c r="A9" s="42" t="s">
        <v>18</v>
      </c>
      <c r="B9" s="43">
        <v>1284085.6000000001</v>
      </c>
      <c r="C9" s="43">
        <v>1680399.6</v>
      </c>
      <c r="D9" s="43">
        <v>1146013.7</v>
      </c>
      <c r="E9" s="43">
        <v>1139763.6000000001</v>
      </c>
      <c r="F9" s="43">
        <v>1178662.2</v>
      </c>
      <c r="G9" s="43">
        <v>1284592.7</v>
      </c>
      <c r="H9" s="43">
        <v>1303522.5</v>
      </c>
      <c r="I9" s="43">
        <v>1323654.8</v>
      </c>
    </row>
    <row r="10" spans="1:9" ht="109.8" thickBot="1" x14ac:dyDescent="0.35">
      <c r="A10" s="42" t="s">
        <v>24</v>
      </c>
      <c r="B10" s="90">
        <f>SUM(B9/'Приложение 1'!B6*100)</f>
        <v>16.588058205527894</v>
      </c>
      <c r="C10" s="90">
        <f>SUM(C9/'Приложение 1'!C6*100)</f>
        <v>20.022539541605745</v>
      </c>
      <c r="D10" s="90">
        <f>SUM(D9/'Приложение 1'!D6*100)</f>
        <v>12.561482188100767</v>
      </c>
      <c r="E10" s="90">
        <f>SUM(E9/'Приложение 1'!E6*100)</f>
        <v>11.446742440975324</v>
      </c>
      <c r="F10" s="90">
        <f>SUM(F9/'Приложение 1'!F6*100)</f>
        <v>10.804169259062355</v>
      </c>
      <c r="G10" s="90">
        <f>SUM(G9/'Приложение 1'!G6*100)</f>
        <v>10.716397697799627</v>
      </c>
      <c r="H10" s="90">
        <f>SUM(H9/'Приложение 1'!H6*100)</f>
        <v>9.8496998568167697</v>
      </c>
      <c r="I10" s="90">
        <f>SUM(I9/'Приложение 1'!I6*100)</f>
        <v>9.0334065804486894</v>
      </c>
    </row>
    <row r="11" spans="1:9" ht="16.2" thickBot="1" x14ac:dyDescent="0.35">
      <c r="A11" s="42" t="s">
        <v>19</v>
      </c>
      <c r="B11" s="43">
        <v>1297462.3</v>
      </c>
      <c r="C11" s="91">
        <v>1690880.2</v>
      </c>
      <c r="D11" s="43">
        <v>1204165.8999999999</v>
      </c>
      <c r="E11" s="43">
        <v>1186588.6000000001</v>
      </c>
      <c r="F11" s="43">
        <v>1224888.3999999999</v>
      </c>
      <c r="G11" s="43">
        <v>1331320.5</v>
      </c>
      <c r="H11" s="43">
        <v>1335314.5</v>
      </c>
      <c r="I11" s="43">
        <v>1348667.6</v>
      </c>
    </row>
    <row r="12" spans="1:9" ht="109.8" thickBot="1" x14ac:dyDescent="0.35">
      <c r="A12" s="42" t="s">
        <v>24</v>
      </c>
      <c r="B12" s="90">
        <f>SUM(B11/'Приложение 1'!B6*100)</f>
        <v>16.76086092070349</v>
      </c>
      <c r="C12" s="90">
        <f>SUM(C11/'Приложение 1'!C6*100)</f>
        <v>20.147419497492283</v>
      </c>
      <c r="D12" s="90">
        <f>SUM(D11/'Приложение 1'!D6*100)</f>
        <v>13.198889772756059</v>
      </c>
      <c r="E12" s="90">
        <f>SUM(E11/'Приложение 1'!E6*100)</f>
        <v>11.917009884854625</v>
      </c>
      <c r="F12" s="90">
        <f>SUM(F11/'Приложение 1'!F6*100)</f>
        <v>11.227900238984565</v>
      </c>
      <c r="G12" s="90">
        <f>SUM(G11/'Приложение 1'!G6*100)</f>
        <v>11.106212841808496</v>
      </c>
      <c r="H12" s="90">
        <f>SUM(H11/'Приложение 1'!H6*100)</f>
        <v>10.089927131641652</v>
      </c>
      <c r="I12" s="90">
        <f>SUM(I11/'Приложение 1'!I6*100)</f>
        <v>9.2041087847661966</v>
      </c>
    </row>
    <row r="13" spans="1:9" ht="16.2" thickBot="1" x14ac:dyDescent="0.35">
      <c r="A13" s="42" t="s">
        <v>20</v>
      </c>
      <c r="B13" s="43">
        <f>SUM(B9-B11)</f>
        <v>-13376.699999999953</v>
      </c>
      <c r="C13" s="43">
        <f t="shared" ref="C13:I13" si="0">SUM(C9-C11)</f>
        <v>-10480.59999999986</v>
      </c>
      <c r="D13" s="43">
        <f t="shared" si="0"/>
        <v>-58152.199999999953</v>
      </c>
      <c r="E13" s="43">
        <f t="shared" si="0"/>
        <v>-46825</v>
      </c>
      <c r="F13" s="43">
        <f t="shared" si="0"/>
        <v>-46226.199999999953</v>
      </c>
      <c r="G13" s="43">
        <f t="shared" si="0"/>
        <v>-46727.800000000047</v>
      </c>
      <c r="H13" s="43">
        <f t="shared" si="0"/>
        <v>-31792</v>
      </c>
      <c r="I13" s="43">
        <f t="shared" si="0"/>
        <v>-25012.800000000047</v>
      </c>
    </row>
    <row r="14" spans="1:9" ht="109.8" thickBot="1" x14ac:dyDescent="0.35">
      <c r="A14" s="42" t="s">
        <v>25</v>
      </c>
      <c r="B14" s="90">
        <f>SUM(B13/'Приложение 1'!B6*100)</f>
        <v>-0.17280271517559592</v>
      </c>
      <c r="C14" s="90">
        <f>SUM(C13/'Приложение 1'!C6*100)</f>
        <v>-0.1248799558865346</v>
      </c>
      <c r="D14" s="90">
        <f>SUM(D13/'Приложение 1'!D6*100)</f>
        <v>-0.63740758465529068</v>
      </c>
      <c r="E14" s="90">
        <f>SUM(E13/'Приложение 1'!E6*100)</f>
        <v>-0.47026744387930047</v>
      </c>
      <c r="F14" s="90">
        <f>SUM(F13/'Приложение 1'!F6*100)</f>
        <v>-0.42373097992220998</v>
      </c>
      <c r="G14" s="90">
        <f>SUM(G13/'Приложение 1'!G6*100)</f>
        <v>-0.38981514400886907</v>
      </c>
      <c r="H14" s="90">
        <f>SUM(H13/'Приложение 1'!H6*100)</f>
        <v>-0.24022727482488315</v>
      </c>
      <c r="I14" s="90">
        <f>SUM(I13/'Приложение 1'!I6*100)</f>
        <v>-0.17070220431750588</v>
      </c>
    </row>
    <row r="15" spans="1:9" ht="16.2" thickBot="1" x14ac:dyDescent="0.35">
      <c r="A15" s="42" t="s">
        <v>21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09.8" thickBot="1" x14ac:dyDescent="0.35">
      <c r="A16" s="42" t="s">
        <v>26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</sheetData>
  <mergeCells count="6">
    <mergeCell ref="A3:I4"/>
    <mergeCell ref="A7:A8"/>
    <mergeCell ref="D7:D8"/>
    <mergeCell ref="G7:G8"/>
    <mergeCell ref="H7:H8"/>
    <mergeCell ref="I7:I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opLeftCell="A10" zoomScaleNormal="100" workbookViewId="0">
      <selection activeCell="C13" sqref="C13"/>
    </sheetView>
  </sheetViews>
  <sheetFormatPr defaultRowHeight="14.4" x14ac:dyDescent="0.3"/>
  <cols>
    <col min="1" max="1" width="35.33203125" customWidth="1"/>
    <col min="2" max="2" width="14" customWidth="1"/>
    <col min="3" max="3" width="13.5546875" customWidth="1"/>
    <col min="4" max="4" width="12.88671875" customWidth="1"/>
    <col min="5" max="6" width="13.5546875" customWidth="1"/>
    <col min="7" max="8" width="13" customWidth="1"/>
    <col min="9" max="9" width="14" customWidth="1"/>
  </cols>
  <sheetData>
    <row r="1" spans="1:9" x14ac:dyDescent="0.3">
      <c r="F1" s="19" t="s">
        <v>57</v>
      </c>
    </row>
    <row r="2" spans="1:9" ht="18" x14ac:dyDescent="0.3">
      <c r="A2" s="109" t="s">
        <v>27</v>
      </c>
      <c r="B2" s="109"/>
      <c r="C2" s="109"/>
      <c r="D2" s="109"/>
      <c r="E2" s="109"/>
      <c r="F2" s="109"/>
      <c r="G2" s="109"/>
      <c r="H2" s="109"/>
    </row>
    <row r="3" spans="1:9" ht="18" x14ac:dyDescent="0.3">
      <c r="A3" s="109" t="s">
        <v>28</v>
      </c>
      <c r="B3" s="109"/>
      <c r="C3" s="109"/>
      <c r="D3" s="109"/>
      <c r="E3" s="109"/>
      <c r="F3" s="109"/>
      <c r="G3" s="109"/>
      <c r="H3" s="109"/>
    </row>
    <row r="4" spans="1:9" ht="9.75" customHeight="1" x14ac:dyDescent="0.3">
      <c r="A4" s="4"/>
    </row>
    <row r="5" spans="1:9" ht="18.600000000000001" thickBot="1" x14ac:dyDescent="0.35">
      <c r="A5" s="4"/>
      <c r="H5" t="s">
        <v>23</v>
      </c>
    </row>
    <row r="6" spans="1:9" ht="15.6" x14ac:dyDescent="0.3">
      <c r="A6" s="107" t="s">
        <v>0</v>
      </c>
      <c r="B6" s="1">
        <v>2014</v>
      </c>
      <c r="C6" s="1">
        <v>2015</v>
      </c>
      <c r="D6" s="107" t="s">
        <v>34</v>
      </c>
      <c r="E6" s="1">
        <v>2017</v>
      </c>
      <c r="F6" s="1">
        <v>2018</v>
      </c>
      <c r="G6" s="107" t="s">
        <v>35</v>
      </c>
      <c r="H6" s="107" t="s">
        <v>32</v>
      </c>
      <c r="I6" s="107" t="s">
        <v>33</v>
      </c>
    </row>
    <row r="7" spans="1:9" ht="16.8" customHeight="1" thickBot="1" x14ac:dyDescent="0.35">
      <c r="A7" s="108"/>
      <c r="B7" s="2" t="s">
        <v>17</v>
      </c>
      <c r="C7" s="2" t="s">
        <v>17</v>
      </c>
      <c r="D7" s="108"/>
      <c r="E7" s="2" t="s">
        <v>17</v>
      </c>
      <c r="F7" s="2" t="s">
        <v>17</v>
      </c>
      <c r="G7" s="108"/>
      <c r="H7" s="108"/>
      <c r="I7" s="108"/>
    </row>
    <row r="8" spans="1:9" s="37" customFormat="1" ht="16.2" thickBot="1" x14ac:dyDescent="0.35">
      <c r="A8" s="42" t="s">
        <v>18</v>
      </c>
      <c r="B8" s="43">
        <v>1623579.4</v>
      </c>
      <c r="C8" s="43">
        <v>2137438.9</v>
      </c>
      <c r="D8" s="43">
        <v>1303837.1000000001</v>
      </c>
      <c r="E8" s="43">
        <v>1285195</v>
      </c>
      <c r="F8" s="43">
        <v>1328393.1000000001</v>
      </c>
      <c r="G8" s="43">
        <v>1445131.6</v>
      </c>
      <c r="H8" s="43">
        <v>1467806.2</v>
      </c>
      <c r="I8" s="43">
        <v>1491452.6</v>
      </c>
    </row>
    <row r="9" spans="1:9" ht="78.599999999999994" thickBot="1" x14ac:dyDescent="0.35">
      <c r="A9" s="3" t="s">
        <v>26</v>
      </c>
      <c r="B9" s="8">
        <f>SUM(B8/'Приложение 1'!B6*100)</f>
        <v>20.973702678774728</v>
      </c>
      <c r="C9" s="8">
        <f>SUM(C8/'Приложение 1'!C6*100)</f>
        <v>25.468320090659564</v>
      </c>
      <c r="D9" s="8">
        <f>SUM(D8/'Приложение 1'!D6*100)</f>
        <v>14.291388059178489</v>
      </c>
      <c r="E9" s="8">
        <f>SUM(E8/'Приложение 1'!E6*100)</f>
        <v>12.907322317916876</v>
      </c>
      <c r="F9" s="8">
        <f>SUM(F8/'Приложение 1'!F6*100)</f>
        <v>12.176672752354786</v>
      </c>
      <c r="G9" s="8">
        <f>SUM(G8/'Приложение 1'!G6*100)</f>
        <v>12.055653866986393</v>
      </c>
      <c r="H9" s="8">
        <f>SUM(H8/'Приложение 1'!H6*100)</f>
        <v>11.091063267396432</v>
      </c>
      <c r="I9" s="8">
        <f>SUM(I8/'Приложение 1'!I6*100)</f>
        <v>10.17855843628362</v>
      </c>
    </row>
    <row r="10" spans="1:9" ht="16.2" thickBot="1" x14ac:dyDescent="0.35">
      <c r="A10" s="3" t="s">
        <v>19</v>
      </c>
      <c r="B10" s="7">
        <v>1670978.8</v>
      </c>
      <c r="C10" s="35">
        <v>2105107.5</v>
      </c>
      <c r="D10" s="35">
        <v>1376179.9</v>
      </c>
      <c r="E10" s="35">
        <v>1341672.7</v>
      </c>
      <c r="F10" s="35">
        <v>1386505.3</v>
      </c>
      <c r="G10" s="7">
        <v>1468374.6</v>
      </c>
      <c r="H10" s="7">
        <v>1479287.7</v>
      </c>
      <c r="I10" s="7">
        <v>1499565.7</v>
      </c>
    </row>
    <row r="11" spans="1:9" ht="78.599999999999994" thickBot="1" x14ac:dyDescent="0.35">
      <c r="A11" s="3" t="s">
        <v>26</v>
      </c>
      <c r="B11" s="18">
        <f>SUM(B10/'Приложение 1'!B6*100)</f>
        <v>21.586017002763018</v>
      </c>
      <c r="C11" s="18">
        <f>SUM(C10/'Приложение 1'!C6*100)</f>
        <v>25.083080332845125</v>
      </c>
      <c r="D11" s="18">
        <f>SUM(D10/'Приложение 1'!D6*100)</f>
        <v>15.084339132658094</v>
      </c>
      <c r="E11" s="18">
        <f>SUM(E10/'Приложение 1'!E6*100)</f>
        <v>13.474532646057439</v>
      </c>
      <c r="F11" s="18">
        <f>SUM(F10/'Приложение 1'!F6*100)</f>
        <v>12.709356370117774</v>
      </c>
      <c r="G11" s="18">
        <f>SUM(G10/'Приложение 1'!G6*100)</f>
        <v>12.249552860566194</v>
      </c>
      <c r="H11" s="18">
        <f>SUM(H10/'Приложение 1'!H6*100)</f>
        <v>11.177819981535269</v>
      </c>
      <c r="I11" s="18">
        <f>SUM(I10/'Приложение 1'!I6*100)</f>
        <v>10.23392704970748</v>
      </c>
    </row>
    <row r="12" spans="1:9" s="37" customFormat="1" ht="16.2" thickBot="1" x14ac:dyDescent="0.35">
      <c r="A12" s="42" t="s">
        <v>20</v>
      </c>
      <c r="B12" s="43">
        <f>SUM(B8-B10)</f>
        <v>-47399.40000000014</v>
      </c>
      <c r="C12" s="43">
        <f>SUM(C8-C10)</f>
        <v>32331.399999999907</v>
      </c>
      <c r="D12" s="43">
        <f>SUM(D8-D10)</f>
        <v>-72342.799999999814</v>
      </c>
      <c r="E12" s="43">
        <f>SUM(E8-E10)</f>
        <v>-56477.699999999953</v>
      </c>
      <c r="F12" s="43">
        <f>SUM(F8-F10)</f>
        <v>-58112.199999999953</v>
      </c>
      <c r="G12" s="43">
        <f t="shared" ref="G12:I12" si="0">SUM(G8-G10)</f>
        <v>-23243</v>
      </c>
      <c r="H12" s="43">
        <f t="shared" si="0"/>
        <v>-11481.5</v>
      </c>
      <c r="I12" s="43">
        <f t="shared" si="0"/>
        <v>-8113.0999999998603</v>
      </c>
    </row>
    <row r="13" spans="1:9" ht="78.599999999999994" thickBot="1" x14ac:dyDescent="0.35">
      <c r="A13" s="3" t="s">
        <v>26</v>
      </c>
      <c r="B13" s="8">
        <f>SUM(B12/'Приложение 1'!B6*100)</f>
        <v>-0.61231432398829266</v>
      </c>
      <c r="C13" s="8">
        <f>SUM(C12/'Приложение 1'!C6*100)</f>
        <v>0.38523975781443304</v>
      </c>
      <c r="D13" s="8">
        <f>SUM(D12/'Приложение 1'!D6*100)</f>
        <v>-0.79295107347960492</v>
      </c>
      <c r="E13" s="8">
        <f>SUM(E12/'Приложение 1'!E6*100)</f>
        <v>-0.56721032814056482</v>
      </c>
      <c r="F13" s="8">
        <f>SUM(F12/'Приложение 1'!F6*100)</f>
        <v>-0.53268361776298834</v>
      </c>
      <c r="G13" s="8">
        <f>SUM(G12/'Приложение 1'!G6*100)</f>
        <v>-0.19389899357979906</v>
      </c>
      <c r="H13" s="8">
        <f>SUM(H12/'Приложение 1'!H6*100)</f>
        <v>-8.6756714138836677E-2</v>
      </c>
      <c r="I13" s="8">
        <f>SUM(I12/'Приложение 1'!I6*100)</f>
        <v>-5.5368613423860208E-2</v>
      </c>
    </row>
    <row r="14" spans="1:9" ht="16.2" thickBot="1" x14ac:dyDescent="0.35">
      <c r="A14" s="3" t="s">
        <v>21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ht="78.599999999999994" thickBot="1" x14ac:dyDescent="0.35">
      <c r="A15" s="3" t="s">
        <v>29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ht="18" x14ac:dyDescent="0.3">
      <c r="A16" s="4"/>
    </row>
    <row r="17" spans="1:1" ht="18" x14ac:dyDescent="0.3">
      <c r="A17" s="4"/>
    </row>
    <row r="18" spans="1:1" ht="18" x14ac:dyDescent="0.3">
      <c r="A18" s="4"/>
    </row>
    <row r="19" spans="1:1" ht="18" x14ac:dyDescent="0.3">
      <c r="A19" s="5"/>
    </row>
  </sheetData>
  <mergeCells count="7">
    <mergeCell ref="I6:I7"/>
    <mergeCell ref="A2:H2"/>
    <mergeCell ref="A3:H3"/>
    <mergeCell ref="A6:A7"/>
    <mergeCell ref="D6:D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topLeftCell="A5" workbookViewId="0">
      <selection activeCell="A18" sqref="A18"/>
    </sheetView>
  </sheetViews>
  <sheetFormatPr defaultRowHeight="14.4" x14ac:dyDescent="0.3"/>
  <cols>
    <col min="1" max="1" width="62.6640625" customWidth="1"/>
    <col min="2" max="2" width="14.88671875" customWidth="1"/>
    <col min="3" max="3" width="11.5546875" customWidth="1"/>
    <col min="4" max="4" width="11.6640625" customWidth="1"/>
    <col min="5" max="5" width="12.6640625" customWidth="1"/>
    <col min="6" max="8" width="11.5546875" bestFit="1" customWidth="1"/>
  </cols>
  <sheetData>
    <row r="1" spans="1:8" x14ac:dyDescent="0.3">
      <c r="E1" s="19" t="s">
        <v>72</v>
      </c>
    </row>
    <row r="2" spans="1:8" ht="46.2" customHeight="1" x14ac:dyDescent="0.3">
      <c r="A2" s="110" t="s">
        <v>60</v>
      </c>
      <c r="B2" s="110"/>
      <c r="C2" s="110"/>
      <c r="D2" s="110"/>
      <c r="E2" s="110"/>
      <c r="F2" s="110"/>
      <c r="G2" s="110"/>
      <c r="H2" s="110"/>
    </row>
    <row r="3" spans="1:8" x14ac:dyDescent="0.3">
      <c r="H3" t="s">
        <v>71</v>
      </c>
    </row>
    <row r="4" spans="1:8" ht="15.6" x14ac:dyDescent="0.3">
      <c r="A4" s="21" t="s">
        <v>0</v>
      </c>
      <c r="B4" s="21" t="s">
        <v>64</v>
      </c>
      <c r="C4" s="21" t="s">
        <v>65</v>
      </c>
      <c r="D4" s="21" t="s">
        <v>38</v>
      </c>
      <c r="E4" s="21" t="s">
        <v>39</v>
      </c>
      <c r="F4" s="21" t="s">
        <v>31</v>
      </c>
      <c r="G4" s="21" t="s">
        <v>40</v>
      </c>
      <c r="H4" s="22" t="s">
        <v>41</v>
      </c>
    </row>
    <row r="5" spans="1:8" ht="15.6" x14ac:dyDescent="0.3">
      <c r="A5" s="23" t="s">
        <v>61</v>
      </c>
      <c r="B5" s="25">
        <v>1690880.2</v>
      </c>
      <c r="C5" s="25">
        <f t="shared" ref="C5:H5" si="0">SUM(C6+C14)</f>
        <v>1204165.8999999999</v>
      </c>
      <c r="D5" s="25">
        <f t="shared" si="0"/>
        <v>1186588.6000000001</v>
      </c>
      <c r="E5" s="25">
        <f t="shared" si="0"/>
        <v>1224888.4000000001</v>
      </c>
      <c r="F5" s="25">
        <f t="shared" si="0"/>
        <v>1331320.5000000002</v>
      </c>
      <c r="G5" s="25">
        <f t="shared" si="0"/>
        <v>1335314.5</v>
      </c>
      <c r="H5" s="25">
        <f t="shared" si="0"/>
        <v>1348667.6</v>
      </c>
    </row>
    <row r="6" spans="1:8" ht="15.6" x14ac:dyDescent="0.3">
      <c r="A6" s="24" t="s">
        <v>62</v>
      </c>
      <c r="B6" s="25">
        <f>SUM(B8:B13)</f>
        <v>1522726.4</v>
      </c>
      <c r="C6" s="25">
        <f t="shared" ref="C6:H6" si="1">SUM(C8:C13)</f>
        <v>1202365.8999999999</v>
      </c>
      <c r="D6" s="25">
        <f t="shared" si="1"/>
        <v>1172974</v>
      </c>
      <c r="E6" s="25">
        <f>SUM(E8:E13)</f>
        <v>1198329.1000000001</v>
      </c>
      <c r="F6" s="25">
        <f t="shared" si="1"/>
        <v>1295839.9000000001</v>
      </c>
      <c r="G6" s="25">
        <f t="shared" si="1"/>
        <v>1298909.5</v>
      </c>
      <c r="H6" s="25">
        <f t="shared" si="1"/>
        <v>1323630.1000000001</v>
      </c>
    </row>
    <row r="7" spans="1:8" ht="15.6" x14ac:dyDescent="0.3">
      <c r="A7" s="6" t="s">
        <v>63</v>
      </c>
      <c r="B7" s="32">
        <f>SUM(B6/B5)</f>
        <v>0.90055250513903939</v>
      </c>
      <c r="C7" s="32">
        <f t="shared" ref="C7:H7" si="2">SUM(C6/C5)</f>
        <v>0.99850518935970534</v>
      </c>
      <c r="D7" s="32">
        <f t="shared" si="2"/>
        <v>0.98852626765502372</v>
      </c>
      <c r="E7" s="32">
        <f t="shared" si="2"/>
        <v>0.97831696340662544</v>
      </c>
      <c r="F7" s="32">
        <f t="shared" si="2"/>
        <v>0.97334931746337561</v>
      </c>
      <c r="G7" s="32">
        <f t="shared" si="2"/>
        <v>0.97273675976708107</v>
      </c>
      <c r="H7" s="32">
        <f t="shared" si="2"/>
        <v>0.98143538111244011</v>
      </c>
    </row>
    <row r="8" spans="1:8" ht="31.8" thickBot="1" x14ac:dyDescent="0.35">
      <c r="A8" s="20" t="s">
        <v>66</v>
      </c>
      <c r="B8" s="25">
        <v>975052.2</v>
      </c>
      <c r="C8" s="25">
        <v>797146.2</v>
      </c>
      <c r="D8" s="25">
        <v>806288.8</v>
      </c>
      <c r="E8" s="25">
        <v>819577.7</v>
      </c>
      <c r="F8" s="25">
        <v>723070.3</v>
      </c>
      <c r="G8" s="25">
        <v>723070.3</v>
      </c>
      <c r="H8" s="25">
        <v>744162.4</v>
      </c>
    </row>
    <row r="9" spans="1:8" ht="47.4" thickBot="1" x14ac:dyDescent="0.35">
      <c r="A9" s="20" t="s">
        <v>67</v>
      </c>
      <c r="B9" s="25">
        <v>352047.6</v>
      </c>
      <c r="C9" s="25">
        <v>72565.2</v>
      </c>
      <c r="D9" s="25">
        <v>66043.8</v>
      </c>
      <c r="E9" s="25">
        <v>73441.8</v>
      </c>
      <c r="F9" s="25">
        <v>258976.6</v>
      </c>
      <c r="G9" s="25">
        <v>263385.40000000002</v>
      </c>
      <c r="H9" s="44">
        <v>260686.9</v>
      </c>
    </row>
    <row r="10" spans="1:8" ht="31.8" thickBot="1" x14ac:dyDescent="0.35">
      <c r="A10" s="20" t="s">
        <v>74</v>
      </c>
      <c r="B10" s="25">
        <v>18952.599999999999</v>
      </c>
      <c r="C10" s="25">
        <v>13912.9</v>
      </c>
      <c r="D10" s="25">
        <v>15585.7</v>
      </c>
      <c r="E10" s="25">
        <v>16819.400000000001</v>
      </c>
      <c r="F10" s="25">
        <v>16320.7</v>
      </c>
      <c r="G10" s="25">
        <v>16123.8</v>
      </c>
      <c r="H10" s="25">
        <v>16607</v>
      </c>
    </row>
    <row r="11" spans="1:8" ht="47.4" thickBot="1" x14ac:dyDescent="0.35">
      <c r="A11" s="20" t="s">
        <v>68</v>
      </c>
      <c r="B11" s="25">
        <v>57361.3</v>
      </c>
      <c r="C11" s="25">
        <v>34728.9</v>
      </c>
      <c r="D11" s="25">
        <v>20124.5</v>
      </c>
      <c r="E11" s="25">
        <v>20625.900000000001</v>
      </c>
      <c r="F11" s="25">
        <v>18977.8</v>
      </c>
      <c r="G11" s="25">
        <v>19879.2</v>
      </c>
      <c r="H11" s="25">
        <v>20475.5</v>
      </c>
    </row>
    <row r="12" spans="1:8" ht="46.8" x14ac:dyDescent="0.3">
      <c r="A12" s="6" t="s">
        <v>69</v>
      </c>
      <c r="B12" s="25">
        <v>119312.7</v>
      </c>
      <c r="C12" s="25">
        <v>163739.4</v>
      </c>
      <c r="D12" s="25">
        <v>168086.9</v>
      </c>
      <c r="E12" s="25">
        <v>174901.5</v>
      </c>
      <c r="F12" s="25">
        <v>179954.4</v>
      </c>
      <c r="G12" s="25">
        <v>174954.4</v>
      </c>
      <c r="H12" s="25">
        <v>180203</v>
      </c>
    </row>
    <row r="13" spans="1:8" ht="31.2" x14ac:dyDescent="0.3">
      <c r="A13" s="6" t="s">
        <v>70</v>
      </c>
      <c r="B13" s="25">
        <v>0</v>
      </c>
      <c r="C13" s="25">
        <v>120273.3</v>
      </c>
      <c r="D13" s="25">
        <v>96844.3</v>
      </c>
      <c r="E13" s="25">
        <v>92962.8</v>
      </c>
      <c r="F13" s="25">
        <v>98540.1</v>
      </c>
      <c r="G13" s="25">
        <v>101496.4</v>
      </c>
      <c r="H13" s="25">
        <v>101495.3</v>
      </c>
    </row>
    <row r="14" spans="1:8" ht="15.6" x14ac:dyDescent="0.3">
      <c r="A14" s="24" t="s">
        <v>75</v>
      </c>
      <c r="B14" s="25">
        <f>SUM(B5-B6)</f>
        <v>168153.80000000005</v>
      </c>
      <c r="C14" s="25">
        <v>1800</v>
      </c>
      <c r="D14" s="25">
        <v>13614.6</v>
      </c>
      <c r="E14" s="25">
        <v>26559.3</v>
      </c>
      <c r="F14" s="25">
        <v>35480.6</v>
      </c>
      <c r="G14" s="25">
        <v>36405</v>
      </c>
      <c r="H14" s="30">
        <v>25037.5</v>
      </c>
    </row>
    <row r="15" spans="1:8" ht="15.6" x14ac:dyDescent="0.3">
      <c r="A15" s="6" t="s">
        <v>63</v>
      </c>
      <c r="B15" s="32">
        <f>SUM(B14/B5)</f>
        <v>9.9447494860960606E-2</v>
      </c>
      <c r="C15" s="32">
        <f t="shared" ref="C15:H15" si="3">SUM(C14/C5)</f>
        <v>1.4948106402946639E-3</v>
      </c>
      <c r="D15" s="32">
        <f t="shared" si="3"/>
        <v>1.1473732344976176E-2</v>
      </c>
      <c r="E15" s="32">
        <f t="shared" si="3"/>
        <v>2.1683036593374543E-2</v>
      </c>
      <c r="F15" s="32">
        <f t="shared" si="3"/>
        <v>2.6650682536624344E-2</v>
      </c>
      <c r="G15" s="32">
        <f t="shared" si="3"/>
        <v>2.7263240232918911E-2</v>
      </c>
      <c r="H15" s="32">
        <f t="shared" si="3"/>
        <v>1.856461888755984E-2</v>
      </c>
    </row>
    <row r="17" spans="1:8" ht="31.2" x14ac:dyDescent="0.3">
      <c r="A17" s="33" t="s">
        <v>78</v>
      </c>
      <c r="F17" s="31"/>
      <c r="G17" s="31"/>
      <c r="H17" s="31"/>
    </row>
    <row r="18" spans="1:8" ht="15.6" x14ac:dyDescent="0.3">
      <c r="A18" s="33" t="s">
        <v>79</v>
      </c>
      <c r="F18" s="31"/>
      <c r="G18" s="31"/>
      <c r="H18" s="31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1</vt:lpstr>
      <vt:lpstr>Осн параметры ВМР (2)</vt:lpstr>
      <vt:lpstr>Осн.параметры Консолид</vt:lpstr>
      <vt:lpstr>Прогноз осн. х-к ВМР</vt:lpstr>
      <vt:lpstr>Прогноз осн. х-к Консолид</vt:lpstr>
      <vt:lpstr>Программы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2016-02-15T13:18:32Z</dcterms:modified>
</cp:coreProperties>
</file>