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Приложение 1 " sheetId="1" r:id="rId1"/>
    <sheet name="Осн параметры ВМР (2)" sheetId="2" r:id="rId2"/>
    <sheet name="Осн.параметры Консолид" sheetId="3" r:id="rId3"/>
    <sheet name="Прогноз осн. х-к ВМР" sheetId="4" r:id="rId4"/>
    <sheet name="Прогноз осн. х-к Консолид" sheetId="5" r:id="rId5"/>
    <sheet name="Программы" sheetId="6" r:id="rId6"/>
    <sheet name="Лист3" sheetId="7" r:id="rId7"/>
  </sheets>
  <definedNames>
    <definedName name="_xlnm.Print_Area" localSheetId="1">'Осн параметры ВМР (2)'!$A$1:$J$22</definedName>
    <definedName name="_xlnm.Print_Area" localSheetId="2">'Осн.параметры Консолид'!$A$1:$I$24</definedName>
    <definedName name="_xlnm.Print_Area" localSheetId="5">'Программы'!$A$1:$H$17</definedName>
  </definedNames>
  <calcPr fullCalcOnLoad="1"/>
</workbook>
</file>

<file path=xl/sharedStrings.xml><?xml version="1.0" encoding="utf-8"?>
<sst xmlns="http://schemas.openxmlformats.org/spreadsheetml/2006/main" count="144" uniqueCount="80">
  <si>
    <t>Показатель</t>
  </si>
  <si>
    <t>Доходы</t>
  </si>
  <si>
    <t>1. Налоговые доходы</t>
  </si>
  <si>
    <t xml:space="preserve">Налог на доходы физических лиц </t>
  </si>
  <si>
    <t>Акцизы</t>
  </si>
  <si>
    <t>Налоги  на совокупный доход</t>
  </si>
  <si>
    <t>2. Неналоговые доходы</t>
  </si>
  <si>
    <t xml:space="preserve">3. Безвозмездные поступления  </t>
  </si>
  <si>
    <t>В том числе: из федерального и областного бюджетов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</si>
  <si>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</si>
  <si>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</si>
  <si>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</si>
  <si>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</si>
  <si>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</si>
  <si>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</si>
  <si>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</si>
  <si>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>%</t>
  </si>
  <si>
    <t>год</t>
  </si>
  <si>
    <t xml:space="preserve">Доходы, всего                 </t>
  </si>
  <si>
    <t xml:space="preserve">Расходы                       </t>
  </si>
  <si>
    <t xml:space="preserve">Дефицит/профицит              </t>
  </si>
  <si>
    <t>Муниципальный долг</t>
  </si>
  <si>
    <t>Прогноз основных характеристик бюджета муниципального образования Волосовский муниципальный район</t>
  </si>
  <si>
    <t>(тыс. рублей)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</si>
  <si>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</si>
  <si>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 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</si>
  <si>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   </t>
  </si>
  <si>
    <t xml:space="preserve">Прогноз основных характеристик консолидированного бюджета </t>
  </si>
  <si>
    <t>Волосовского муниципального района Ленинградской области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</si>
  <si>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  </t>
  </si>
  <si>
    <t>2016 год</t>
  </si>
  <si>
    <t>2019 год</t>
  </si>
  <si>
    <t>2020   год</t>
  </si>
  <si>
    <t>2021   год</t>
  </si>
  <si>
    <t>2016   год</t>
  </si>
  <si>
    <t>2019   год</t>
  </si>
  <si>
    <t>Налоги  на  имущество</t>
  </si>
  <si>
    <t xml:space="preserve">Основные параметры консолидированного бюджета  Волосовского муниципального района
Ленинградской области на долгосрочный период
</t>
  </si>
  <si>
    <t>2017 год</t>
  </si>
  <si>
    <t>2018 год</t>
  </si>
  <si>
    <t>2020 год</t>
  </si>
  <si>
    <t>2021 год</t>
  </si>
  <si>
    <t>Объем отгруженных товаров собственного производства, выполненных работ и услуг собственными силами по полному кругу предприятий, тыс. рублей</t>
  </si>
  <si>
    <t xml:space="preserve">Темпы роста объема отгруженных товаров собственного производства, выполненных работ и услуг собственными силами, </t>
  </si>
  <si>
    <t>в % к предыдущему году</t>
  </si>
  <si>
    <t>Среднемесячная заработная плата работников, руб.</t>
  </si>
  <si>
    <t xml:space="preserve">Среднесписочная численность работников - всего, чел </t>
  </si>
  <si>
    <t>Инвестиции, в тыс. рублей</t>
  </si>
  <si>
    <t>Из них:</t>
  </si>
  <si>
    <t>Младше трудоспособного возраста</t>
  </si>
  <si>
    <t>Трудоспособного возраста</t>
  </si>
  <si>
    <t>Старше трудоспособного возраста</t>
  </si>
  <si>
    <t>Приложение 1  к Бюджетному прогнозу</t>
  </si>
  <si>
    <t>Основные параметры бюджета муниципального образования Волосовский муниципальный район Ленинградской области на долгосрочный период</t>
  </si>
  <si>
    <t>Приложение 2  к Бюджетному прогнозу</t>
  </si>
  <si>
    <t>Приложение 5  к Бюджетному прогнозу</t>
  </si>
  <si>
    <t>Приложение 4  к Бюджетному прогнозу</t>
  </si>
  <si>
    <t>Приложение 3  к Бюджетному прогнозу</t>
  </si>
  <si>
    <t xml:space="preserve">Показатели финансового обеспечения муниципальных программ  муниципального образования 
Волосовский муниципальный район Ленинградской области
</t>
  </si>
  <si>
    <t>Расходы всего</t>
  </si>
  <si>
    <t>1. Программные расходы, всего</t>
  </si>
  <si>
    <t>уд.вес (%)</t>
  </si>
  <si>
    <t>2015 год</t>
  </si>
  <si>
    <t xml:space="preserve">2016 год </t>
  </si>
  <si>
    <t>1.1 Муниципальная программа "Современное образование в Волосовском муниципальном районе Ленинградской области"</t>
  </si>
  <si>
    <t>1.2  Муниципальная  программа "Демографическое развитие Волосовского муниципального района Ленинградской области"</t>
  </si>
  <si>
    <t>1.4. Муниципальная программа «Устойчивое развитие Волосовского муниципального района Ленинградской области»</t>
  </si>
  <si>
    <t>1.5. Муниципальная программа "Управление муниципальными финансами Волосовского муниципального района Ленинградской области"</t>
  </si>
  <si>
    <t>1.6.Муниципальная программа "Управление   Волосовского муниципального района Ленинградской области"</t>
  </si>
  <si>
    <t>/ тыс.рублей/</t>
  </si>
  <si>
    <t>Приложение 6  к Бюджетному прогнозу</t>
  </si>
  <si>
    <t>1.3 Муниципальная программа "Безопасность Волосовского муниципального района"</t>
  </si>
  <si>
    <t>2. Непрограммные расходы*, всего</t>
  </si>
  <si>
    <t>из них НДФЛ по Доп.нормативу, взамен дотации на ВБО</t>
  </si>
  <si>
    <t xml:space="preserve"> </t>
  </si>
  <si>
    <t>*) начиная с бюджета 2018 года в состав непрограммных расходов входят условно-утвержденные расходы</t>
  </si>
  <si>
    <t>Численность населения - всего, чел.</t>
  </si>
  <si>
    <t>2022 год</t>
  </si>
  <si>
    <t xml:space="preserve">Основные показатели прогноза социально-экономического развитиямуниципального образования
 Волосовский муниципальный район Ленинградской области на долгосрочный период
</t>
  </si>
  <si>
    <t>2022  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</si>
</sst>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0.0"/>
    <numFmt numFmtId="167" formatCode="[$-10419]#,##0.00"/>
    <numFmt numFmtId="168" formatCode="[$-10419]###\ ###\ ###\ ###\ ##0.00"/>
    <numFmt numFmtId="169" formatCode="dd\.mm\.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49" fontId="41" fillId="0" borderId="0">
      <alignment horizontal="center"/>
      <protection/>
    </xf>
    <xf numFmtId="49" fontId="41" fillId="0" borderId="1">
      <alignment horizontal="center" wrapText="1"/>
      <protection/>
    </xf>
    <xf numFmtId="49" fontId="41" fillId="0" borderId="2">
      <alignment horizontal="center" wrapText="1"/>
      <protection/>
    </xf>
    <xf numFmtId="49" fontId="41" fillId="0" borderId="3">
      <alignment horizontal="center"/>
      <protection/>
    </xf>
    <xf numFmtId="49" fontId="41" fillId="0" borderId="4">
      <alignment/>
      <protection/>
    </xf>
    <xf numFmtId="4" fontId="41" fillId="0" borderId="3">
      <alignment horizontal="right"/>
      <protection/>
    </xf>
    <xf numFmtId="4" fontId="41" fillId="0" borderId="1">
      <alignment horizontal="right"/>
      <protection/>
    </xf>
    <xf numFmtId="49" fontId="41" fillId="0" borderId="0">
      <alignment horizontal="right"/>
      <protection/>
    </xf>
    <xf numFmtId="4" fontId="41" fillId="0" borderId="5">
      <alignment horizontal="right"/>
      <protection/>
    </xf>
    <xf numFmtId="49" fontId="41" fillId="0" borderId="6">
      <alignment horizontal="center"/>
      <protection/>
    </xf>
    <xf numFmtId="4" fontId="41" fillId="0" borderId="7">
      <alignment horizontal="right"/>
      <protection/>
    </xf>
    <xf numFmtId="0" fontId="41" fillId="0" borderId="8">
      <alignment horizontal="left" wrapText="1"/>
      <protection/>
    </xf>
    <xf numFmtId="0" fontId="42" fillId="0" borderId="9">
      <alignment horizontal="left" wrapText="1"/>
      <protection/>
    </xf>
    <xf numFmtId="0" fontId="41" fillId="0" borderId="10">
      <alignment horizontal="left" wrapText="1" indent="2"/>
      <protection/>
    </xf>
    <xf numFmtId="0" fontId="40" fillId="0" borderId="11">
      <alignment/>
      <protection/>
    </xf>
    <xf numFmtId="0" fontId="41" fillId="0" borderId="4">
      <alignment/>
      <protection/>
    </xf>
    <xf numFmtId="0" fontId="40" fillId="0" borderId="4">
      <alignment/>
      <protection/>
    </xf>
    <xf numFmtId="0" fontId="42" fillId="0" borderId="0">
      <alignment horizontal="center"/>
      <protection/>
    </xf>
    <xf numFmtId="0" fontId="42" fillId="0" borderId="4">
      <alignment/>
      <protection/>
    </xf>
    <xf numFmtId="0" fontId="41" fillId="0" borderId="12">
      <alignment horizontal="left" wrapText="1"/>
      <protection/>
    </xf>
    <xf numFmtId="0" fontId="41" fillId="0" borderId="13">
      <alignment horizontal="left" wrapText="1" indent="1"/>
      <protection/>
    </xf>
    <xf numFmtId="0" fontId="41" fillId="0" borderId="12">
      <alignment horizontal="left" wrapText="1" indent="2"/>
      <protection/>
    </xf>
    <xf numFmtId="0" fontId="40" fillId="20" borderId="14">
      <alignment/>
      <protection/>
    </xf>
    <xf numFmtId="0" fontId="41" fillId="0" borderId="15">
      <alignment horizontal="left" wrapText="1" indent="2"/>
      <protection/>
    </xf>
    <xf numFmtId="0" fontId="41" fillId="0" borderId="0">
      <alignment horizontal="center" wrapText="1"/>
      <protection/>
    </xf>
    <xf numFmtId="49" fontId="41" fillId="0" borderId="4">
      <alignment horizontal="left"/>
      <protection/>
    </xf>
    <xf numFmtId="49" fontId="41" fillId="0" borderId="16">
      <alignment horizontal="center" wrapText="1"/>
      <protection/>
    </xf>
    <xf numFmtId="49" fontId="41" fillId="0" borderId="16">
      <alignment horizontal="center" shrinkToFit="1"/>
      <protection/>
    </xf>
    <xf numFmtId="49" fontId="41" fillId="0" borderId="3">
      <alignment horizontal="center" shrinkToFit="1"/>
      <protection/>
    </xf>
    <xf numFmtId="0" fontId="41" fillId="0" borderId="17">
      <alignment horizontal="left" wrapText="1"/>
      <protection/>
    </xf>
    <xf numFmtId="0" fontId="41" fillId="0" borderId="8">
      <alignment horizontal="left" wrapText="1" indent="1"/>
      <protection/>
    </xf>
    <xf numFmtId="0" fontId="41" fillId="0" borderId="17">
      <alignment horizontal="left" wrapText="1" indent="2"/>
      <protection/>
    </xf>
    <xf numFmtId="0" fontId="41" fillId="0" borderId="8">
      <alignment horizontal="left" wrapText="1" indent="2"/>
      <protection/>
    </xf>
    <xf numFmtId="0" fontId="40" fillId="0" borderId="18">
      <alignment/>
      <protection/>
    </xf>
    <xf numFmtId="0" fontId="40" fillId="0" borderId="19">
      <alignment/>
      <protection/>
    </xf>
    <xf numFmtId="0" fontId="42" fillId="0" borderId="20">
      <alignment horizontal="center" vertical="center" textRotation="90" wrapText="1"/>
      <protection/>
    </xf>
    <xf numFmtId="0" fontId="42" fillId="0" borderId="11">
      <alignment horizontal="center" vertical="center" textRotation="90" wrapText="1"/>
      <protection/>
    </xf>
    <xf numFmtId="0" fontId="41" fillId="0" borderId="0">
      <alignment vertical="center"/>
      <protection/>
    </xf>
    <xf numFmtId="0" fontId="42" fillId="0" borderId="4">
      <alignment horizontal="center" vertical="center" textRotation="90" wrapText="1"/>
      <protection/>
    </xf>
    <xf numFmtId="0" fontId="42" fillId="0" borderId="11">
      <alignment horizontal="center" vertical="center" textRotation="90"/>
      <protection/>
    </xf>
    <xf numFmtId="0" fontId="42" fillId="0" borderId="4">
      <alignment horizontal="center" vertical="center" textRotation="90"/>
      <protection/>
    </xf>
    <xf numFmtId="0" fontId="42" fillId="0" borderId="20">
      <alignment horizontal="center" vertical="center" textRotation="90"/>
      <protection/>
    </xf>
    <xf numFmtId="0" fontId="42" fillId="0" borderId="21">
      <alignment horizontal="center" vertical="center" textRotation="90"/>
      <protection/>
    </xf>
    <xf numFmtId="0" fontId="43" fillId="0" borderId="4">
      <alignment wrapText="1"/>
      <protection/>
    </xf>
    <xf numFmtId="0" fontId="43" fillId="0" borderId="21">
      <alignment wrapText="1"/>
      <protection/>
    </xf>
    <xf numFmtId="0" fontId="43" fillId="0" borderId="11">
      <alignment wrapText="1"/>
      <protection/>
    </xf>
    <xf numFmtId="0" fontId="41" fillId="0" borderId="21">
      <alignment horizontal="center" vertical="top" wrapText="1"/>
      <protection/>
    </xf>
    <xf numFmtId="0" fontId="42" fillId="0" borderId="22">
      <alignment/>
      <protection/>
    </xf>
    <xf numFmtId="49" fontId="44" fillId="0" borderId="23">
      <alignment horizontal="left" vertical="center" wrapText="1"/>
      <protection/>
    </xf>
    <xf numFmtId="49" fontId="41" fillId="0" borderId="24">
      <alignment horizontal="left" vertical="center" wrapText="1" indent="2"/>
      <protection/>
    </xf>
    <xf numFmtId="49" fontId="41" fillId="0" borderId="15">
      <alignment horizontal="left" vertical="center" wrapText="1" indent="3"/>
      <protection/>
    </xf>
    <xf numFmtId="49" fontId="41" fillId="0" borderId="23">
      <alignment horizontal="left" vertical="center" wrapText="1" indent="3"/>
      <protection/>
    </xf>
    <xf numFmtId="49" fontId="41" fillId="0" borderId="25">
      <alignment horizontal="left" vertical="center" wrapText="1" indent="3"/>
      <protection/>
    </xf>
    <xf numFmtId="0" fontId="44" fillId="0" borderId="22">
      <alignment horizontal="left" vertical="center" wrapText="1"/>
      <protection/>
    </xf>
    <xf numFmtId="49" fontId="41" fillId="0" borderId="11">
      <alignment horizontal="left" vertical="center" wrapText="1" indent="3"/>
      <protection/>
    </xf>
    <xf numFmtId="49" fontId="41" fillId="0" borderId="0">
      <alignment horizontal="left" vertical="center" wrapText="1" indent="3"/>
      <protection/>
    </xf>
    <xf numFmtId="49" fontId="41" fillId="0" borderId="4">
      <alignment horizontal="left" vertical="center" wrapText="1" indent="3"/>
      <protection/>
    </xf>
    <xf numFmtId="49" fontId="44" fillId="0" borderId="22">
      <alignment horizontal="left" vertical="center" wrapText="1"/>
      <protection/>
    </xf>
    <xf numFmtId="0" fontId="41" fillId="0" borderId="23">
      <alignment horizontal="left" vertical="center" wrapText="1"/>
      <protection/>
    </xf>
    <xf numFmtId="0" fontId="41" fillId="0" borderId="25">
      <alignment horizontal="left" vertical="center" wrapText="1"/>
      <protection/>
    </xf>
    <xf numFmtId="49" fontId="41" fillId="0" borderId="23">
      <alignment horizontal="left" vertical="center" wrapText="1"/>
      <protection/>
    </xf>
    <xf numFmtId="49" fontId="41" fillId="0" borderId="25">
      <alignment horizontal="left" vertical="center" wrapText="1"/>
      <protection/>
    </xf>
    <xf numFmtId="49" fontId="42" fillId="0" borderId="26">
      <alignment horizontal="center"/>
      <protection/>
    </xf>
    <xf numFmtId="49" fontId="42" fillId="0" borderId="27">
      <alignment horizontal="center" vertical="center" wrapText="1"/>
      <protection/>
    </xf>
    <xf numFmtId="49" fontId="41" fillId="0" borderId="28">
      <alignment horizontal="center" vertical="center" wrapText="1"/>
      <protection/>
    </xf>
    <xf numFmtId="49" fontId="41" fillId="0" borderId="16">
      <alignment horizontal="center" vertical="center" wrapText="1"/>
      <protection/>
    </xf>
    <xf numFmtId="49" fontId="41" fillId="0" borderId="27">
      <alignment horizontal="center" vertical="center" wrapText="1"/>
      <protection/>
    </xf>
    <xf numFmtId="49" fontId="41" fillId="0" borderId="29">
      <alignment horizontal="center" vertical="center" wrapText="1"/>
      <protection/>
    </xf>
    <xf numFmtId="49" fontId="41" fillId="0" borderId="30">
      <alignment horizontal="center" vertical="center" wrapText="1"/>
      <protection/>
    </xf>
    <xf numFmtId="49" fontId="41" fillId="0" borderId="0">
      <alignment horizontal="center" vertical="center" wrapText="1"/>
      <protection/>
    </xf>
    <xf numFmtId="49" fontId="41" fillId="0" borderId="4">
      <alignment horizontal="center" vertical="center" wrapText="1"/>
      <protection/>
    </xf>
    <xf numFmtId="49" fontId="42" fillId="0" borderId="26">
      <alignment horizontal="center" vertical="center" wrapText="1"/>
      <protection/>
    </xf>
    <xf numFmtId="0" fontId="42" fillId="0" borderId="26">
      <alignment horizontal="center" vertical="center"/>
      <protection/>
    </xf>
    <xf numFmtId="0" fontId="41" fillId="0" borderId="28">
      <alignment horizontal="center" vertical="center"/>
      <protection/>
    </xf>
    <xf numFmtId="0" fontId="41" fillId="0" borderId="16">
      <alignment horizontal="center" vertical="center"/>
      <protection/>
    </xf>
    <xf numFmtId="0" fontId="41" fillId="0" borderId="27">
      <alignment horizontal="center" vertical="center"/>
      <protection/>
    </xf>
    <xf numFmtId="0" fontId="42" fillId="0" borderId="27">
      <alignment horizontal="center" vertical="center"/>
      <protection/>
    </xf>
    <xf numFmtId="0" fontId="41" fillId="0" borderId="29">
      <alignment horizontal="center" vertical="center"/>
      <protection/>
    </xf>
    <xf numFmtId="49" fontId="42" fillId="0" borderId="26">
      <alignment horizontal="center" vertical="center"/>
      <protection/>
    </xf>
    <xf numFmtId="49" fontId="41" fillId="0" borderId="28">
      <alignment horizontal="center" vertical="center"/>
      <protection/>
    </xf>
    <xf numFmtId="49" fontId="41" fillId="0" borderId="16">
      <alignment horizontal="center" vertical="center"/>
      <protection/>
    </xf>
    <xf numFmtId="49" fontId="41" fillId="0" borderId="27">
      <alignment horizontal="center" vertical="center"/>
      <protection/>
    </xf>
    <xf numFmtId="49" fontId="41" fillId="0" borderId="29">
      <alignment horizontal="center" vertical="center"/>
      <protection/>
    </xf>
    <xf numFmtId="49" fontId="41" fillId="0" borderId="4">
      <alignment horizontal="center"/>
      <protection/>
    </xf>
    <xf numFmtId="0" fontId="41" fillId="0" borderId="11">
      <alignment horizontal="center"/>
      <protection/>
    </xf>
    <xf numFmtId="0" fontId="41" fillId="0" borderId="0">
      <alignment horizontal="center"/>
      <protection/>
    </xf>
    <xf numFmtId="49" fontId="41" fillId="0" borderId="4">
      <alignment/>
      <protection/>
    </xf>
    <xf numFmtId="0" fontId="41" fillId="0" borderId="21">
      <alignment horizontal="center" vertical="top"/>
      <protection/>
    </xf>
    <xf numFmtId="49" fontId="41" fillId="0" borderId="21">
      <alignment horizontal="center" vertical="top" wrapText="1"/>
      <protection/>
    </xf>
    <xf numFmtId="0" fontId="41" fillId="0" borderId="18">
      <alignment/>
      <protection/>
    </xf>
    <xf numFmtId="4" fontId="41" fillId="0" borderId="31">
      <alignment horizontal="right"/>
      <protection/>
    </xf>
    <xf numFmtId="4" fontId="41" fillId="0" borderId="30">
      <alignment horizontal="right"/>
      <protection/>
    </xf>
    <xf numFmtId="4" fontId="41" fillId="0" borderId="0">
      <alignment horizontal="right" shrinkToFit="1"/>
      <protection/>
    </xf>
    <xf numFmtId="4" fontId="41" fillId="0" borderId="4">
      <alignment horizontal="right"/>
      <protection/>
    </xf>
    <xf numFmtId="0" fontId="41" fillId="0" borderId="11">
      <alignment/>
      <protection/>
    </xf>
    <xf numFmtId="0" fontId="41" fillId="0" borderId="21">
      <alignment horizontal="center" vertical="top" wrapText="1"/>
      <protection/>
    </xf>
    <xf numFmtId="0" fontId="41" fillId="0" borderId="4">
      <alignment horizontal="center"/>
      <protection/>
    </xf>
    <xf numFmtId="49" fontId="41" fillId="0" borderId="11">
      <alignment horizontal="center"/>
      <protection/>
    </xf>
    <xf numFmtId="49" fontId="41" fillId="0" borderId="0">
      <alignment horizontal="left"/>
      <protection/>
    </xf>
    <xf numFmtId="4" fontId="41" fillId="0" borderId="18">
      <alignment horizontal="right"/>
      <protection/>
    </xf>
    <xf numFmtId="0" fontId="41" fillId="0" borderId="21">
      <alignment horizontal="center" vertical="top"/>
      <protection/>
    </xf>
    <xf numFmtId="4" fontId="41" fillId="0" borderId="19">
      <alignment horizontal="right"/>
      <protection/>
    </xf>
    <xf numFmtId="4" fontId="41" fillId="0" borderId="32">
      <alignment horizontal="right"/>
      <protection/>
    </xf>
    <xf numFmtId="0" fontId="41" fillId="0" borderId="19">
      <alignment/>
      <protection/>
    </xf>
    <xf numFmtId="0" fontId="39" fillId="0" borderId="33">
      <alignment/>
      <protection/>
    </xf>
    <xf numFmtId="0" fontId="40" fillId="20" borderId="0">
      <alignment/>
      <protection/>
    </xf>
    <xf numFmtId="0" fontId="42" fillId="0" borderId="0">
      <alignment/>
      <protection/>
    </xf>
    <xf numFmtId="0" fontId="45" fillId="0" borderId="0">
      <alignment/>
      <protection/>
    </xf>
    <xf numFmtId="0" fontId="41" fillId="0" borderId="0">
      <alignment horizontal="left"/>
      <protection/>
    </xf>
    <xf numFmtId="0" fontId="41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20" borderId="4">
      <alignment/>
      <protection/>
    </xf>
    <xf numFmtId="49" fontId="41" fillId="0" borderId="21">
      <alignment horizontal="center" vertical="center" wrapText="1"/>
      <protection/>
    </xf>
    <xf numFmtId="49" fontId="41" fillId="0" borderId="21">
      <alignment horizontal="center" vertical="center" wrapText="1"/>
      <protection/>
    </xf>
    <xf numFmtId="0" fontId="40" fillId="20" borderId="34">
      <alignment/>
      <protection/>
    </xf>
    <xf numFmtId="0" fontId="41" fillId="0" borderId="35">
      <alignment horizontal="left" wrapText="1"/>
      <protection/>
    </xf>
    <xf numFmtId="0" fontId="41" fillId="0" borderId="12">
      <alignment horizontal="left" wrapText="1" indent="1"/>
      <protection/>
    </xf>
    <xf numFmtId="0" fontId="41" fillId="0" borderId="6">
      <alignment horizontal="left" wrapText="1" indent="2"/>
      <protection/>
    </xf>
    <xf numFmtId="0" fontId="40" fillId="20" borderId="11">
      <alignment/>
      <protection/>
    </xf>
    <xf numFmtId="0" fontId="46" fillId="0" borderId="0">
      <alignment horizontal="center" wrapText="1"/>
      <protection/>
    </xf>
    <xf numFmtId="0" fontId="47" fillId="0" borderId="0">
      <alignment horizontal="center" vertical="top"/>
      <protection/>
    </xf>
    <xf numFmtId="0" fontId="41" fillId="0" borderId="4">
      <alignment wrapText="1"/>
      <protection/>
    </xf>
    <xf numFmtId="0" fontId="41" fillId="0" borderId="34">
      <alignment wrapText="1"/>
      <protection/>
    </xf>
    <xf numFmtId="0" fontId="41" fillId="0" borderId="11">
      <alignment horizontal="left"/>
      <protection/>
    </xf>
    <xf numFmtId="0" fontId="40" fillId="20" borderId="36">
      <alignment/>
      <protection/>
    </xf>
    <xf numFmtId="49" fontId="41" fillId="0" borderId="26">
      <alignment horizontal="center" wrapText="1"/>
      <protection/>
    </xf>
    <xf numFmtId="49" fontId="41" fillId="0" borderId="28">
      <alignment horizontal="center" wrapText="1"/>
      <protection/>
    </xf>
    <xf numFmtId="49" fontId="41" fillId="0" borderId="27">
      <alignment horizontal="center"/>
      <protection/>
    </xf>
    <xf numFmtId="0" fontId="40" fillId="20" borderId="37">
      <alignment/>
      <protection/>
    </xf>
    <xf numFmtId="0" fontId="41" fillId="0" borderId="30">
      <alignment/>
      <protection/>
    </xf>
    <xf numFmtId="0" fontId="41" fillId="0" borderId="0">
      <alignment horizontal="center"/>
      <protection/>
    </xf>
    <xf numFmtId="49" fontId="41" fillId="0" borderId="11">
      <alignment/>
      <protection/>
    </xf>
    <xf numFmtId="49" fontId="41" fillId="0" borderId="0">
      <alignment/>
      <protection/>
    </xf>
    <xf numFmtId="49" fontId="41" fillId="0" borderId="1">
      <alignment horizontal="center"/>
      <protection/>
    </xf>
    <xf numFmtId="49" fontId="41" fillId="0" borderId="18">
      <alignment horizontal="center"/>
      <protection/>
    </xf>
    <xf numFmtId="49" fontId="41" fillId="0" borderId="21">
      <alignment horizontal="center"/>
      <protection/>
    </xf>
    <xf numFmtId="49" fontId="41" fillId="0" borderId="21">
      <alignment horizontal="center" vertical="center" wrapText="1"/>
      <protection/>
    </xf>
    <xf numFmtId="49" fontId="41" fillId="0" borderId="31">
      <alignment horizontal="center" vertical="center" wrapText="1"/>
      <protection/>
    </xf>
    <xf numFmtId="0" fontId="40" fillId="20" borderId="38">
      <alignment/>
      <protection/>
    </xf>
    <xf numFmtId="4" fontId="41" fillId="0" borderId="21">
      <alignment horizontal="right"/>
      <protection/>
    </xf>
    <xf numFmtId="0" fontId="41" fillId="21" borderId="30">
      <alignment/>
      <protection/>
    </xf>
    <xf numFmtId="4" fontId="41" fillId="0" borderId="21">
      <alignment horizontal="right"/>
      <protection/>
    </xf>
    <xf numFmtId="0" fontId="41" fillId="21" borderId="0">
      <alignment/>
      <protection/>
    </xf>
    <xf numFmtId="4" fontId="41" fillId="0" borderId="3">
      <alignment horizontal="right"/>
      <protection/>
    </xf>
    <xf numFmtId="0" fontId="46" fillId="0" borderId="0">
      <alignment horizontal="center" wrapText="1"/>
      <protection/>
    </xf>
    <xf numFmtId="0" fontId="48" fillId="0" borderId="39">
      <alignment/>
      <protection/>
    </xf>
    <xf numFmtId="49" fontId="49" fillId="0" borderId="40">
      <alignment horizontal="right"/>
      <protection/>
    </xf>
    <xf numFmtId="0" fontId="41" fillId="0" borderId="40">
      <alignment horizontal="right"/>
      <protection/>
    </xf>
    <xf numFmtId="0" fontId="48" fillId="0" borderId="4">
      <alignment/>
      <protection/>
    </xf>
    <xf numFmtId="0" fontId="41" fillId="0" borderId="31">
      <alignment horizontal="center"/>
      <protection/>
    </xf>
    <xf numFmtId="49" fontId="40" fillId="0" borderId="41">
      <alignment horizontal="center"/>
      <protection/>
    </xf>
    <xf numFmtId="169" fontId="41" fillId="0" borderId="9">
      <alignment horizontal="center"/>
      <protection/>
    </xf>
    <xf numFmtId="0" fontId="41" fillId="0" borderId="42">
      <alignment horizontal="center"/>
      <protection/>
    </xf>
    <xf numFmtId="49" fontId="41" fillId="0" borderId="10">
      <alignment horizontal="center"/>
      <protection/>
    </xf>
    <xf numFmtId="49" fontId="41" fillId="0" borderId="9">
      <alignment horizontal="center"/>
      <protection/>
    </xf>
    <xf numFmtId="0" fontId="41" fillId="0" borderId="9">
      <alignment horizontal="center"/>
      <protection/>
    </xf>
    <xf numFmtId="49" fontId="41" fillId="0" borderId="43">
      <alignment horizontal="center"/>
      <protection/>
    </xf>
    <xf numFmtId="0" fontId="39" fillId="0" borderId="30">
      <alignment/>
      <protection/>
    </xf>
    <xf numFmtId="0" fontId="48" fillId="0" borderId="0">
      <alignment/>
      <protection/>
    </xf>
    <xf numFmtId="0" fontId="40" fillId="0" borderId="44">
      <alignment/>
      <protection/>
    </xf>
    <xf numFmtId="0" fontId="40" fillId="0" borderId="33">
      <alignment/>
      <protection/>
    </xf>
    <xf numFmtId="4" fontId="41" fillId="0" borderId="6">
      <alignment horizontal="right"/>
      <protection/>
    </xf>
    <xf numFmtId="49" fontId="41" fillId="0" borderId="19">
      <alignment horizontal="center"/>
      <protection/>
    </xf>
    <xf numFmtId="0" fontId="41" fillId="0" borderId="45">
      <alignment horizontal="left" wrapText="1"/>
      <protection/>
    </xf>
    <xf numFmtId="0" fontId="41" fillId="0" borderId="17">
      <alignment horizontal="left" wrapText="1" indent="1"/>
      <protection/>
    </xf>
    <xf numFmtId="0" fontId="41" fillId="0" borderId="9">
      <alignment horizontal="left" wrapText="1" indent="2"/>
      <protection/>
    </xf>
    <xf numFmtId="0" fontId="40" fillId="20" borderId="46">
      <alignment/>
      <protection/>
    </xf>
    <xf numFmtId="0" fontId="41" fillId="21" borderId="14">
      <alignment/>
      <protection/>
    </xf>
    <xf numFmtId="0" fontId="46" fillId="0" borderId="0">
      <alignment horizontal="left" wrapText="1"/>
      <protection/>
    </xf>
    <xf numFmtId="49" fontId="40" fillId="0" borderId="0">
      <alignment/>
      <protection/>
    </xf>
    <xf numFmtId="0" fontId="41" fillId="0" borderId="0">
      <alignment horizontal="right"/>
      <protection/>
    </xf>
    <xf numFmtId="49" fontId="41" fillId="0" borderId="0">
      <alignment horizontal="right"/>
      <protection/>
    </xf>
    <xf numFmtId="0" fontId="41" fillId="0" borderId="0">
      <alignment horizontal="left" wrapText="1"/>
      <protection/>
    </xf>
    <xf numFmtId="0" fontId="41" fillId="0" borderId="4">
      <alignment horizontal="left"/>
      <protection/>
    </xf>
    <xf numFmtId="0" fontId="41" fillId="0" borderId="13">
      <alignment horizontal="left" wrapText="1"/>
      <protection/>
    </xf>
    <xf numFmtId="0" fontId="41" fillId="0" borderId="34">
      <alignment/>
      <protection/>
    </xf>
    <xf numFmtId="0" fontId="42" fillId="0" borderId="47">
      <alignment horizontal="left" wrapText="1"/>
      <protection/>
    </xf>
    <xf numFmtId="0" fontId="41" fillId="0" borderId="5">
      <alignment horizontal="left" wrapText="1" indent="2"/>
      <protection/>
    </xf>
    <xf numFmtId="49" fontId="41" fillId="0" borderId="0">
      <alignment horizontal="center" wrapText="1"/>
      <protection/>
    </xf>
    <xf numFmtId="49" fontId="41" fillId="0" borderId="27">
      <alignment horizontal="center" wrapText="1"/>
      <protection/>
    </xf>
    <xf numFmtId="0" fontId="41" fillId="0" borderId="48">
      <alignment/>
      <protection/>
    </xf>
    <xf numFmtId="0" fontId="41" fillId="0" borderId="49">
      <alignment horizontal="center" wrapText="1"/>
      <protection/>
    </xf>
    <xf numFmtId="0" fontId="40" fillId="20" borderId="30">
      <alignment/>
      <protection/>
    </xf>
    <xf numFmtId="49" fontId="41" fillId="0" borderId="16">
      <alignment horizontal="center"/>
      <protection/>
    </xf>
    <xf numFmtId="0" fontId="40" fillId="0" borderId="30">
      <alignment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50" fillId="28" borderId="50" applyNumberFormat="0" applyAlignment="0" applyProtection="0"/>
    <xf numFmtId="0" fontId="51" fillId="29" borderId="51" applyNumberFormat="0" applyAlignment="0" applyProtection="0"/>
    <xf numFmtId="0" fontId="52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52" applyNumberFormat="0" applyFill="0" applyAlignment="0" applyProtection="0"/>
    <xf numFmtId="0" fontId="54" fillId="0" borderId="53" applyNumberFormat="0" applyFill="0" applyAlignment="0" applyProtection="0"/>
    <xf numFmtId="0" fontId="55" fillId="0" borderId="5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5" applyNumberFormat="0" applyFill="0" applyAlignment="0" applyProtection="0"/>
    <xf numFmtId="0" fontId="57" fillId="30" borderId="56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62" fillId="0" borderId="58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4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65" fillId="0" borderId="59" xfId="0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6" fillId="0" borderId="61" xfId="0" applyFont="1" applyBorder="1" applyAlignment="1">
      <alignment vertical="center" wrapText="1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0" fontId="68" fillId="0" borderId="62" xfId="0" applyFont="1" applyBorder="1" applyAlignment="1">
      <alignment vertical="center" wrapText="1"/>
    </xf>
    <xf numFmtId="164" fontId="66" fillId="0" borderId="60" xfId="0" applyNumberFormat="1" applyFont="1" applyBorder="1" applyAlignment="1">
      <alignment vertical="center" wrapText="1"/>
    </xf>
    <xf numFmtId="166" fontId="66" fillId="0" borderId="60" xfId="250" applyNumberFormat="1" applyFont="1" applyBorder="1" applyAlignment="1">
      <alignment vertical="center" wrapText="1"/>
    </xf>
    <xf numFmtId="0" fontId="69" fillId="0" borderId="0" xfId="244" applyFont="1">
      <alignment/>
      <protection/>
    </xf>
    <xf numFmtId="0" fontId="68" fillId="0" borderId="61" xfId="0" applyFont="1" applyBorder="1" applyAlignment="1">
      <alignment vertical="center" wrapText="1"/>
    </xf>
    <xf numFmtId="0" fontId="65" fillId="0" borderId="62" xfId="0" applyFont="1" applyBorder="1" applyAlignment="1">
      <alignment horizontal="center" vertical="center" wrapText="1"/>
    </xf>
    <xf numFmtId="0" fontId="65" fillId="0" borderId="62" xfId="0" applyFont="1" applyFill="1" applyBorder="1" applyAlignment="1">
      <alignment horizontal="center" vertical="center" wrapText="1"/>
    </xf>
    <xf numFmtId="0" fontId="65" fillId="0" borderId="62" xfId="0" applyFont="1" applyBorder="1" applyAlignment="1">
      <alignment vertical="center" wrapText="1"/>
    </xf>
    <xf numFmtId="0" fontId="66" fillId="0" borderId="62" xfId="0" applyFont="1" applyBorder="1" applyAlignment="1">
      <alignment vertical="center" wrapText="1"/>
    </xf>
    <xf numFmtId="164" fontId="65" fillId="0" borderId="62" xfId="0" applyNumberFormat="1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top" wrapText="1"/>
    </xf>
    <xf numFmtId="164" fontId="65" fillId="0" borderId="62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65" fillId="0" borderId="62" xfId="250" applyNumberFormat="1" applyFont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0" fontId="65" fillId="0" borderId="63" xfId="0" applyFont="1" applyFill="1" applyBorder="1" applyAlignment="1">
      <alignment vertical="center" wrapText="1"/>
    </xf>
    <xf numFmtId="164" fontId="70" fillId="0" borderId="6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5" fillId="0" borderId="65" xfId="0" applyFont="1" applyFill="1" applyBorder="1" applyAlignment="1">
      <alignment vertical="center" wrapText="1"/>
    </xf>
    <xf numFmtId="164" fontId="69" fillId="0" borderId="66" xfId="0" applyNumberFormat="1" applyFont="1" applyFill="1" applyBorder="1" applyAlignment="1">
      <alignment horizontal="center"/>
    </xf>
    <xf numFmtId="164" fontId="69" fillId="0" borderId="67" xfId="0" applyNumberFormat="1" applyFont="1" applyFill="1" applyBorder="1" applyAlignment="1">
      <alignment horizontal="center"/>
    </xf>
    <xf numFmtId="0" fontId="66" fillId="0" borderId="61" xfId="0" applyFont="1" applyFill="1" applyBorder="1" applyAlignment="1">
      <alignment vertical="center" wrapText="1"/>
    </xf>
    <xf numFmtId="164" fontId="66" fillId="0" borderId="60" xfId="0" applyNumberFormat="1" applyFont="1" applyFill="1" applyBorder="1" applyAlignment="1">
      <alignment vertical="center" wrapText="1"/>
    </xf>
    <xf numFmtId="164" fontId="65" fillId="0" borderId="62" xfId="0" applyNumberFormat="1" applyFont="1" applyBorder="1" applyAlignment="1">
      <alignment vertical="center"/>
    </xf>
    <xf numFmtId="0" fontId="0" fillId="0" borderId="0" xfId="0" applyFill="1" applyAlignment="1">
      <alignment horizontal="center"/>
    </xf>
    <xf numFmtId="0" fontId="69" fillId="0" borderId="0" xfId="244" applyFont="1" applyFill="1">
      <alignment/>
      <protection/>
    </xf>
    <xf numFmtId="0" fontId="65" fillId="0" borderId="59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164" fontId="70" fillId="0" borderId="68" xfId="0" applyNumberFormat="1" applyFont="1" applyFill="1" applyBorder="1" applyAlignment="1">
      <alignment horizontal="center"/>
    </xf>
    <xf numFmtId="164" fontId="70" fillId="0" borderId="69" xfId="0" applyNumberFormat="1" applyFont="1" applyFill="1" applyBorder="1" applyAlignment="1">
      <alignment horizontal="center"/>
    </xf>
    <xf numFmtId="0" fontId="66" fillId="0" borderId="63" xfId="0" applyFont="1" applyFill="1" applyBorder="1" applyAlignment="1">
      <alignment vertical="center" wrapText="1"/>
    </xf>
    <xf numFmtId="164" fontId="69" fillId="0" borderId="64" xfId="0" applyNumberFormat="1" applyFont="1" applyFill="1" applyBorder="1" applyAlignment="1">
      <alignment horizontal="center"/>
    </xf>
    <xf numFmtId="164" fontId="69" fillId="0" borderId="70" xfId="0" applyNumberFormat="1" applyFont="1" applyFill="1" applyBorder="1" applyAlignment="1">
      <alignment horizontal="center"/>
    </xf>
    <xf numFmtId="0" fontId="68" fillId="0" borderId="71" xfId="0" applyFont="1" applyFill="1" applyBorder="1" applyAlignment="1">
      <alignment vertical="center" wrapText="1"/>
    </xf>
    <xf numFmtId="164" fontId="69" fillId="0" borderId="72" xfId="0" applyNumberFormat="1" applyFont="1" applyFill="1" applyBorder="1" applyAlignment="1">
      <alignment horizontal="center"/>
    </xf>
    <xf numFmtId="164" fontId="69" fillId="0" borderId="73" xfId="0" applyNumberFormat="1" applyFont="1" applyFill="1" applyBorder="1" applyAlignment="1">
      <alignment horizontal="center"/>
    </xf>
    <xf numFmtId="0" fontId="71" fillId="0" borderId="74" xfId="0" applyFont="1" applyFill="1" applyBorder="1" applyAlignment="1">
      <alignment vertical="center" wrapText="1"/>
    </xf>
    <xf numFmtId="164" fontId="71" fillId="0" borderId="74" xfId="0" applyNumberFormat="1" applyFont="1" applyFill="1" applyBorder="1" applyAlignment="1">
      <alignment horizontal="center"/>
    </xf>
    <xf numFmtId="164" fontId="71" fillId="0" borderId="74" xfId="0" applyNumberFormat="1" applyFont="1" applyFill="1" applyBorder="1" applyAlignment="1">
      <alignment horizontal="center" wrapText="1"/>
    </xf>
    <xf numFmtId="0" fontId="68" fillId="0" borderId="75" xfId="0" applyFont="1" applyFill="1" applyBorder="1" applyAlignment="1">
      <alignment vertical="center" wrapText="1"/>
    </xf>
    <xf numFmtId="164" fontId="69" fillId="0" borderId="62" xfId="0" applyNumberFormat="1" applyFont="1" applyFill="1" applyBorder="1" applyAlignment="1">
      <alignment horizontal="center"/>
    </xf>
    <xf numFmtId="164" fontId="69" fillId="0" borderId="76" xfId="0" applyNumberFormat="1" applyFont="1" applyFill="1" applyBorder="1" applyAlignment="1">
      <alignment horizontal="center"/>
    </xf>
    <xf numFmtId="0" fontId="68" fillId="0" borderId="77" xfId="0" applyFont="1" applyFill="1" applyBorder="1" applyAlignment="1">
      <alignment vertical="center" wrapText="1"/>
    </xf>
    <xf numFmtId="164" fontId="69" fillId="0" borderId="78" xfId="0" applyNumberFormat="1" applyFont="1" applyFill="1" applyBorder="1" applyAlignment="1">
      <alignment horizontal="center"/>
    </xf>
    <xf numFmtId="164" fontId="69" fillId="0" borderId="79" xfId="0" applyNumberFormat="1" applyFont="1" applyFill="1" applyBorder="1" applyAlignment="1">
      <alignment horizontal="center"/>
    </xf>
    <xf numFmtId="0" fontId="68" fillId="0" borderId="80" xfId="0" applyFont="1" applyFill="1" applyBorder="1" applyAlignment="1">
      <alignment vertical="center" wrapText="1"/>
    </xf>
    <xf numFmtId="164" fontId="69" fillId="0" borderId="74" xfId="0" applyNumberFormat="1" applyFont="1" applyFill="1" applyBorder="1" applyAlignment="1">
      <alignment horizontal="center"/>
    </xf>
    <xf numFmtId="0" fontId="68" fillId="0" borderId="62" xfId="0" applyFont="1" applyFill="1" applyBorder="1" applyAlignment="1">
      <alignment vertical="center" wrapText="1"/>
    </xf>
    <xf numFmtId="0" fontId="68" fillId="0" borderId="78" xfId="0" applyFont="1" applyFill="1" applyBorder="1" applyAlignment="1">
      <alignment vertical="center" wrapText="1"/>
    </xf>
    <xf numFmtId="0" fontId="66" fillId="0" borderId="65" xfId="0" applyFont="1" applyFill="1" applyBorder="1" applyAlignment="1">
      <alignment vertical="center" wrapText="1"/>
    </xf>
    <xf numFmtId="164" fontId="69" fillId="0" borderId="6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70" fillId="0" borderId="70" xfId="0" applyNumberFormat="1" applyFont="1" applyFill="1" applyBorder="1" applyAlignment="1">
      <alignment horizontal="center"/>
    </xf>
    <xf numFmtId="0" fontId="67" fillId="0" borderId="0" xfId="0" applyFont="1" applyFill="1" applyAlignment="1">
      <alignment horizontal="right" vertical="center"/>
    </xf>
    <xf numFmtId="166" fontId="66" fillId="0" borderId="60" xfId="250" applyNumberFormat="1" applyFont="1" applyFill="1" applyBorder="1" applyAlignment="1">
      <alignment vertical="center" wrapText="1"/>
    </xf>
    <xf numFmtId="0" fontId="66" fillId="0" borderId="6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165" fontId="70" fillId="0" borderId="0" xfId="250" applyNumberFormat="1" applyFont="1" applyFill="1" applyBorder="1" applyAlignment="1">
      <alignment horizontal="center"/>
    </xf>
    <xf numFmtId="164" fontId="69" fillId="0" borderId="81" xfId="0" applyNumberFormat="1" applyFont="1" applyFill="1" applyBorder="1" applyAlignment="1">
      <alignment horizontal="center"/>
    </xf>
    <xf numFmtId="164" fontId="69" fillId="0" borderId="64" xfId="0" applyNumberFormat="1" applyFont="1" applyFill="1" applyBorder="1" applyAlignment="1">
      <alignment horizontal="center" vertical="center" wrapText="1"/>
    </xf>
    <xf numFmtId="164" fontId="69" fillId="0" borderId="70" xfId="0" applyNumberFormat="1" applyFont="1" applyFill="1" applyBorder="1" applyAlignment="1">
      <alignment horizontal="center" vertical="center" wrapText="1"/>
    </xf>
    <xf numFmtId="0" fontId="68" fillId="0" borderId="74" xfId="0" applyFont="1" applyFill="1" applyBorder="1" applyAlignment="1">
      <alignment vertical="center" wrapText="1"/>
    </xf>
    <xf numFmtId="0" fontId="66" fillId="0" borderId="80" xfId="0" applyFont="1" applyFill="1" applyBorder="1" applyAlignment="1">
      <alignment vertical="center" wrapText="1"/>
    </xf>
    <xf numFmtId="164" fontId="69" fillId="0" borderId="82" xfId="0" applyNumberFormat="1" applyFont="1" applyFill="1" applyBorder="1" applyAlignment="1">
      <alignment horizontal="center"/>
    </xf>
    <xf numFmtId="0" fontId="68" fillId="0" borderId="80" xfId="0" applyFont="1" applyFill="1" applyBorder="1" applyAlignment="1">
      <alignment vertical="top" wrapText="1"/>
    </xf>
    <xf numFmtId="0" fontId="0" fillId="0" borderId="0" xfId="245">
      <alignment/>
      <protection/>
    </xf>
    <xf numFmtId="164" fontId="0" fillId="0" borderId="0" xfId="245" applyNumberFormat="1">
      <alignment/>
      <protection/>
    </xf>
    <xf numFmtId="164" fontId="68" fillId="0" borderId="62" xfId="245" applyNumberFormat="1" applyFont="1" applyFill="1" applyBorder="1" applyAlignment="1">
      <alignment horizontal="center" vertical="center" wrapText="1"/>
      <protection/>
    </xf>
    <xf numFmtId="164" fontId="68" fillId="0" borderId="62" xfId="0" applyNumberFormat="1" applyFont="1" applyFill="1" applyBorder="1" applyAlignment="1">
      <alignment horizontal="center" vertical="center" wrapText="1"/>
    </xf>
    <xf numFmtId="0" fontId="68" fillId="0" borderId="62" xfId="245" applyFont="1" applyBorder="1" applyAlignment="1">
      <alignment vertical="top" wrapText="1"/>
      <protection/>
    </xf>
    <xf numFmtId="164" fontId="66" fillId="0" borderId="62" xfId="245" applyNumberFormat="1" applyFont="1" applyFill="1" applyBorder="1" applyAlignment="1">
      <alignment horizontal="center" vertical="center" wrapText="1"/>
      <protection/>
    </xf>
    <xf numFmtId="164" fontId="65" fillId="0" borderId="62" xfId="0" applyNumberFormat="1" applyFont="1" applyFill="1" applyBorder="1" applyAlignment="1">
      <alignment horizontal="center" vertical="center" wrapText="1"/>
    </xf>
    <xf numFmtId="0" fontId="65" fillId="0" borderId="62" xfId="245" applyFont="1" applyBorder="1" applyAlignment="1">
      <alignment vertical="top" wrapText="1"/>
      <protection/>
    </xf>
    <xf numFmtId="164" fontId="66" fillId="0" borderId="62" xfId="0" applyNumberFormat="1" applyFont="1" applyFill="1" applyBorder="1" applyAlignment="1">
      <alignment horizontal="center" vertical="center" wrapText="1"/>
    </xf>
    <xf numFmtId="0" fontId="66" fillId="0" borderId="62" xfId="245" applyFont="1" applyBorder="1" applyAlignment="1">
      <alignment vertical="top" wrapText="1"/>
      <protection/>
    </xf>
    <xf numFmtId="165" fontId="0" fillId="0" borderId="0" xfId="245" applyNumberFormat="1">
      <alignment/>
      <protection/>
    </xf>
    <xf numFmtId="0" fontId="65" fillId="0" borderId="62" xfId="245" applyFont="1" applyBorder="1" applyAlignment="1">
      <alignment horizontal="center" vertical="top" wrapText="1"/>
      <protection/>
    </xf>
    <xf numFmtId="0" fontId="69" fillId="0" borderId="0" xfId="245" applyFont="1">
      <alignment/>
      <protection/>
    </xf>
    <xf numFmtId="164" fontId="71" fillId="35" borderId="74" xfId="0" applyNumberFormat="1" applyFont="1" applyFill="1" applyBorder="1" applyAlignment="1">
      <alignment horizontal="center"/>
    </xf>
    <xf numFmtId="164" fontId="69" fillId="35" borderId="74" xfId="0" applyNumberFormat="1" applyFont="1" applyFill="1" applyBorder="1" applyAlignment="1">
      <alignment horizontal="center"/>
    </xf>
    <xf numFmtId="164" fontId="69" fillId="35" borderId="62" xfId="0" applyNumberFormat="1" applyFont="1" applyFill="1" applyBorder="1" applyAlignment="1">
      <alignment horizontal="center"/>
    </xf>
    <xf numFmtId="164" fontId="69" fillId="35" borderId="64" xfId="0" applyNumberFormat="1" applyFont="1" applyFill="1" applyBorder="1" applyAlignment="1">
      <alignment horizontal="center" vertical="center" wrapText="1"/>
    </xf>
    <xf numFmtId="164" fontId="69" fillId="35" borderId="78" xfId="0" applyNumberFormat="1" applyFont="1" applyFill="1" applyBorder="1" applyAlignment="1">
      <alignment horizontal="center"/>
    </xf>
    <xf numFmtId="164" fontId="69" fillId="35" borderId="64" xfId="0" applyNumberFormat="1" applyFont="1" applyFill="1" applyBorder="1" applyAlignment="1">
      <alignment horizontal="center"/>
    </xf>
    <xf numFmtId="164" fontId="70" fillId="35" borderId="68" xfId="0" applyNumberFormat="1" applyFont="1" applyFill="1" applyBorder="1" applyAlignment="1">
      <alignment horizontal="center"/>
    </xf>
    <xf numFmtId="0" fontId="65" fillId="35" borderId="59" xfId="0" applyFont="1" applyFill="1" applyBorder="1" applyAlignment="1">
      <alignment horizontal="center" vertical="center" wrapText="1"/>
    </xf>
    <xf numFmtId="0" fontId="65" fillId="35" borderId="60" xfId="0" applyFont="1" applyFill="1" applyBorder="1" applyAlignment="1">
      <alignment horizontal="center" vertical="center" wrapText="1"/>
    </xf>
    <xf numFmtId="164" fontId="69" fillId="0" borderId="74" xfId="0" applyNumberFormat="1" applyFont="1" applyFill="1" applyBorder="1" applyAlignment="1">
      <alignment horizontal="center" wrapText="1"/>
    </xf>
    <xf numFmtId="164" fontId="69" fillId="0" borderId="62" xfId="0" applyNumberFormat="1" applyFont="1" applyFill="1" applyBorder="1" applyAlignment="1">
      <alignment horizontal="center" wrapText="1"/>
    </xf>
    <xf numFmtId="164" fontId="69" fillId="0" borderId="78" xfId="0" applyNumberFormat="1" applyFont="1" applyFill="1" applyBorder="1" applyAlignment="1">
      <alignment horizontal="center" wrapText="1"/>
    </xf>
    <xf numFmtId="164" fontId="66" fillId="35" borderId="60" xfId="0" applyNumberFormat="1" applyFont="1" applyFill="1" applyBorder="1" applyAlignment="1">
      <alignment vertical="center" wrapText="1"/>
    </xf>
    <xf numFmtId="164" fontId="69" fillId="35" borderId="72" xfId="0" applyNumberFormat="1" applyFont="1" applyFill="1" applyBorder="1" applyAlignment="1">
      <alignment horizontal="center"/>
    </xf>
    <xf numFmtId="164" fontId="70" fillId="35" borderId="64" xfId="0" applyNumberFormat="1" applyFont="1" applyFill="1" applyBorder="1" applyAlignment="1">
      <alignment horizontal="center"/>
    </xf>
    <xf numFmtId="165" fontId="65" fillId="0" borderId="62" xfId="25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21" fillId="0" borderId="0" xfId="0" applyNumberFormat="1" applyFont="1" applyBorder="1" applyAlignment="1" applyProtection="1">
      <alignment horizontal="right"/>
      <protection/>
    </xf>
    <xf numFmtId="167" fontId="41" fillId="6" borderId="0" xfId="35" applyNumberFormat="1" applyFont="1" applyFill="1" applyBorder="1" applyAlignment="1">
      <alignment horizontal="right" wrapText="1" readingOrder="1"/>
      <protection/>
    </xf>
    <xf numFmtId="4" fontId="41" fillId="0" borderId="0" xfId="181" applyNumberFormat="1" applyFont="1" applyBorder="1" applyProtection="1">
      <alignment horizontal="right"/>
      <protection/>
    </xf>
    <xf numFmtId="4" fontId="11" fillId="0" borderId="0" xfId="0" applyNumberFormat="1" applyFont="1" applyBorder="1" applyAlignment="1" applyProtection="1">
      <alignment horizontal="right" vertical="center" wrapText="1"/>
      <protection/>
    </xf>
    <xf numFmtId="168" fontId="41" fillId="7" borderId="0" xfId="35" applyNumberFormat="1" applyFont="1" applyFill="1" applyBorder="1" applyAlignment="1">
      <alignment horizontal="right" wrapText="1" readingOrder="1"/>
      <protection/>
    </xf>
    <xf numFmtId="4" fontId="41" fillId="0" borderId="0" xfId="183" applyNumberFormat="1" applyFont="1" applyBorder="1" applyProtection="1">
      <alignment horizontal="right"/>
      <protection/>
    </xf>
    <xf numFmtId="4" fontId="72" fillId="0" borderId="0" xfId="0" applyNumberFormat="1" applyFont="1" applyFill="1" applyBorder="1" applyAlignment="1">
      <alignment/>
    </xf>
    <xf numFmtId="167" fontId="41" fillId="0" borderId="0" xfId="35" applyNumberFormat="1" applyFont="1" applyFill="1" applyBorder="1" applyAlignment="1">
      <alignment horizontal="right" wrapText="1" readingOrder="1"/>
      <protection/>
    </xf>
    <xf numFmtId="4" fontId="72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39" fillId="0" borderId="0" xfId="181" applyNumberFormat="1" applyFont="1" applyBorder="1" applyProtection="1">
      <alignment horizontal="right"/>
      <protection/>
    </xf>
    <xf numFmtId="4" fontId="41" fillId="0" borderId="0" xfId="44" applyNumberFormat="1" applyBorder="1" applyProtection="1">
      <alignment horizontal="right"/>
      <protection/>
    </xf>
    <xf numFmtId="4" fontId="39" fillId="7" borderId="0" xfId="35" applyNumberFormat="1" applyFont="1" applyFill="1" applyBorder="1" applyAlignment="1">
      <alignment horizontal="right" wrapText="1" readingOrder="1"/>
      <protection/>
    </xf>
    <xf numFmtId="4" fontId="39" fillId="0" borderId="0" xfId="183" applyNumberFormat="1" applyFont="1" applyBorder="1" applyProtection="1">
      <alignment horizontal="right"/>
      <protection/>
    </xf>
    <xf numFmtId="4" fontId="39" fillId="0" borderId="0" xfId="35" applyNumberFormat="1" applyFont="1" applyFill="1" applyBorder="1" applyAlignment="1">
      <alignment horizontal="right" wrapText="1" readingOrder="1"/>
      <protection/>
    </xf>
    <xf numFmtId="0" fontId="0" fillId="0" borderId="0" xfId="0" applyBorder="1" applyAlignment="1">
      <alignment/>
    </xf>
    <xf numFmtId="4" fontId="21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Border="1" applyAlignment="1">
      <alignment/>
    </xf>
    <xf numFmtId="165" fontId="66" fillId="0" borderId="62" xfId="245" applyNumberFormat="1" applyFont="1" applyBorder="1" applyAlignment="1">
      <alignment horizontal="center" vertical="center" wrapText="1"/>
      <protection/>
    </xf>
    <xf numFmtId="165" fontId="66" fillId="0" borderId="78" xfId="0" applyNumberFormat="1" applyFont="1" applyBorder="1" applyAlignment="1">
      <alignment horizontal="center" vertical="center" wrapText="1"/>
    </xf>
    <xf numFmtId="165" fontId="66" fillId="0" borderId="74" xfId="0" applyNumberFormat="1" applyFont="1" applyBorder="1" applyAlignment="1">
      <alignment horizontal="center" vertical="center" wrapText="1"/>
    </xf>
    <xf numFmtId="0" fontId="66" fillId="0" borderId="0" xfId="245" applyFont="1" applyAlignment="1">
      <alignment horizontal="center" wrapText="1"/>
      <protection/>
    </xf>
    <xf numFmtId="0" fontId="65" fillId="0" borderId="83" xfId="0" applyFont="1" applyFill="1" applyBorder="1" applyAlignment="1">
      <alignment horizontal="center" vertical="center" wrapText="1"/>
    </xf>
    <xf numFmtId="0" fontId="65" fillId="0" borderId="61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wrapText="1"/>
    </xf>
    <xf numFmtId="0" fontId="65" fillId="0" borderId="84" xfId="0" applyFont="1" applyFill="1" applyBorder="1" applyAlignment="1">
      <alignment horizontal="center" vertical="center" wrapText="1"/>
    </xf>
    <xf numFmtId="0" fontId="65" fillId="0" borderId="85" xfId="0" applyFont="1" applyFill="1" applyBorder="1" applyAlignment="1">
      <alignment horizontal="center" vertical="center" wrapText="1"/>
    </xf>
    <xf numFmtId="0" fontId="65" fillId="35" borderId="83" xfId="0" applyFont="1" applyFill="1" applyBorder="1" applyAlignment="1">
      <alignment horizontal="center" vertical="center" wrapText="1"/>
    </xf>
    <xf numFmtId="0" fontId="65" fillId="35" borderId="61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top" wrapText="1"/>
    </xf>
    <xf numFmtId="0" fontId="67" fillId="0" borderId="0" xfId="0" applyFont="1" applyFill="1" applyAlignment="1">
      <alignment horizontal="center" vertical="center"/>
    </xf>
    <xf numFmtId="0" fontId="65" fillId="0" borderId="83" xfId="0" applyFont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9" fillId="0" borderId="0" xfId="0" applyFont="1" applyAlignment="1">
      <alignment horizontal="center" wrapText="1"/>
    </xf>
  </cellXfs>
  <cellStyles count="2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2" xfId="155"/>
    <cellStyle name="xl33" xfId="156"/>
    <cellStyle name="xl34" xfId="157"/>
    <cellStyle name="xl35" xfId="158"/>
    <cellStyle name="xl36" xfId="159"/>
    <cellStyle name="xl37" xfId="160"/>
    <cellStyle name="xl38" xfId="161"/>
    <cellStyle name="xl39" xfId="162"/>
    <cellStyle name="xl40" xfId="163"/>
    <cellStyle name="xl41" xfId="164"/>
    <cellStyle name="xl42" xfId="165"/>
    <cellStyle name="xl43" xfId="166"/>
    <cellStyle name="xl44" xfId="167"/>
    <cellStyle name="xl45" xfId="168"/>
    <cellStyle name="xl46" xfId="169"/>
    <cellStyle name="xl47" xfId="170"/>
    <cellStyle name="xl48" xfId="171"/>
    <cellStyle name="xl49" xfId="172"/>
    <cellStyle name="xl50" xfId="173"/>
    <cellStyle name="xl51" xfId="174"/>
    <cellStyle name="xl52" xfId="175"/>
    <cellStyle name="xl53" xfId="176"/>
    <cellStyle name="xl54" xfId="177"/>
    <cellStyle name="xl55" xfId="178"/>
    <cellStyle name="xl56" xfId="179"/>
    <cellStyle name="xl57" xfId="180"/>
    <cellStyle name="xl57 2" xfId="181"/>
    <cellStyle name="xl58" xfId="182"/>
    <cellStyle name="xl58 2" xfId="183"/>
    <cellStyle name="xl59" xfId="184"/>
    <cellStyle name="xl60" xfId="185"/>
    <cellStyle name="xl61" xfId="186"/>
    <cellStyle name="xl62" xfId="187"/>
    <cellStyle name="xl63" xfId="188"/>
    <cellStyle name="xl64" xfId="189"/>
    <cellStyle name="xl65" xfId="190"/>
    <cellStyle name="xl66" xfId="191"/>
    <cellStyle name="xl67" xfId="192"/>
    <cellStyle name="xl68" xfId="193"/>
    <cellStyle name="xl69" xfId="194"/>
    <cellStyle name="xl70" xfId="195"/>
    <cellStyle name="xl71" xfId="196"/>
    <cellStyle name="xl72" xfId="197"/>
    <cellStyle name="xl73" xfId="198"/>
    <cellStyle name="xl74" xfId="199"/>
    <cellStyle name="xl75" xfId="200"/>
    <cellStyle name="xl76" xfId="201"/>
    <cellStyle name="xl77" xfId="202"/>
    <cellStyle name="xl78" xfId="203"/>
    <cellStyle name="xl79" xfId="204"/>
    <cellStyle name="xl80" xfId="205"/>
    <cellStyle name="xl81" xfId="206"/>
    <cellStyle name="xl82" xfId="207"/>
    <cellStyle name="xl83" xfId="208"/>
    <cellStyle name="xl84" xfId="209"/>
    <cellStyle name="xl85" xfId="210"/>
    <cellStyle name="xl86" xfId="211"/>
    <cellStyle name="xl87" xfId="212"/>
    <cellStyle name="xl88" xfId="213"/>
    <cellStyle name="xl89" xfId="214"/>
    <cellStyle name="xl90" xfId="215"/>
    <cellStyle name="xl91" xfId="216"/>
    <cellStyle name="xl92" xfId="217"/>
    <cellStyle name="xl93" xfId="218"/>
    <cellStyle name="xl94" xfId="219"/>
    <cellStyle name="xl95" xfId="220"/>
    <cellStyle name="xl96" xfId="221"/>
    <cellStyle name="xl97" xfId="222"/>
    <cellStyle name="xl98" xfId="223"/>
    <cellStyle name="xl99" xfId="224"/>
    <cellStyle name="Акцент1" xfId="225"/>
    <cellStyle name="Акцент2" xfId="226"/>
    <cellStyle name="Акцент3" xfId="227"/>
    <cellStyle name="Акцент4" xfId="228"/>
    <cellStyle name="Акцент5" xfId="229"/>
    <cellStyle name="Акцент6" xfId="230"/>
    <cellStyle name="Ввод " xfId="231"/>
    <cellStyle name="Вывод" xfId="232"/>
    <cellStyle name="Вычисление" xfId="233"/>
    <cellStyle name="Currency" xfId="234"/>
    <cellStyle name="Currency [0]" xfId="235"/>
    <cellStyle name="Заголовок 1" xfId="236"/>
    <cellStyle name="Заголовок 2" xfId="237"/>
    <cellStyle name="Заголовок 3" xfId="238"/>
    <cellStyle name="Заголовок 4" xfId="239"/>
    <cellStyle name="Итог" xfId="240"/>
    <cellStyle name="Контрольная ячейка" xfId="241"/>
    <cellStyle name="Название" xfId="242"/>
    <cellStyle name="Нейтральный" xfId="243"/>
    <cellStyle name="Обычный 2" xfId="244"/>
    <cellStyle name="Обычный 2 2" xfId="245"/>
    <cellStyle name="Обычный 3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Хороший" xfId="2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">
      <selection activeCell="A2" sqref="A2:I2"/>
    </sheetView>
  </sheetViews>
  <sheetFormatPr defaultColWidth="8.8515625" defaultRowHeight="15"/>
  <cols>
    <col min="1" max="1" width="36.8515625" style="75" customWidth="1"/>
    <col min="2" max="2" width="14.00390625" style="75" customWidth="1"/>
    <col min="3" max="3" width="14.140625" style="75" customWidth="1"/>
    <col min="4" max="4" width="14.28125" style="75" customWidth="1"/>
    <col min="5" max="5" width="13.140625" style="75" bestFit="1" customWidth="1"/>
    <col min="6" max="6" width="15.57421875" style="75" customWidth="1"/>
    <col min="7" max="7" width="14.8515625" style="75" customWidth="1"/>
    <col min="8" max="8" width="14.140625" style="75" customWidth="1"/>
    <col min="9" max="9" width="15.57421875" style="75" customWidth="1"/>
    <col min="10" max="16384" width="8.8515625" style="75" customWidth="1"/>
  </cols>
  <sheetData>
    <row r="1" ht="15">
      <c r="F1" s="87" t="s">
        <v>52</v>
      </c>
    </row>
    <row r="2" spans="1:9" ht="52.5" customHeight="1">
      <c r="A2" s="129" t="s">
        <v>78</v>
      </c>
      <c r="B2" s="129"/>
      <c r="C2" s="129"/>
      <c r="D2" s="129"/>
      <c r="E2" s="129"/>
      <c r="F2" s="129"/>
      <c r="G2" s="129"/>
      <c r="H2" s="129"/>
      <c r="I2" s="129"/>
    </row>
    <row r="5" spans="1:9" ht="15.75">
      <c r="A5" s="86" t="s">
        <v>0</v>
      </c>
      <c r="B5" s="16" t="s">
        <v>62</v>
      </c>
      <c r="C5" s="86" t="s">
        <v>30</v>
      </c>
      <c r="D5" s="86" t="s">
        <v>38</v>
      </c>
      <c r="E5" s="86" t="s">
        <v>39</v>
      </c>
      <c r="F5" s="86" t="s">
        <v>31</v>
      </c>
      <c r="G5" s="86" t="s">
        <v>40</v>
      </c>
      <c r="H5" s="86" t="s">
        <v>41</v>
      </c>
      <c r="I5" s="86" t="s">
        <v>77</v>
      </c>
    </row>
    <row r="6" spans="1:9" ht="78.75">
      <c r="A6" s="84" t="s">
        <v>42</v>
      </c>
      <c r="B6" s="83">
        <v>8469206.1</v>
      </c>
      <c r="C6" s="83">
        <f>B6*1.005*1.063</f>
        <v>9047779.914721498</v>
      </c>
      <c r="D6" s="80">
        <f>C6*1.009*1.052</f>
        <v>9603928.8505196</v>
      </c>
      <c r="E6" s="80">
        <f>D6*1.016*1.047</f>
        <v>10216198.522597924</v>
      </c>
      <c r="F6" s="80">
        <f>E6*1.023*1.041</f>
        <v>10879669.103250999</v>
      </c>
      <c r="G6" s="80">
        <f>F6*1.03*1.037</f>
        <v>11620683.365873424</v>
      </c>
      <c r="H6" s="80">
        <f>G6*1.018*1.05</f>
        <v>12421348.449782105</v>
      </c>
      <c r="I6" s="80">
        <f>H6*1.03*1.04</f>
        <v>13305748.459406592</v>
      </c>
    </row>
    <row r="7" spans="1:9" ht="63">
      <c r="A7" s="84" t="s">
        <v>43</v>
      </c>
      <c r="B7" s="127">
        <v>1.096</v>
      </c>
      <c r="C7" s="127">
        <f aca="true" t="shared" si="0" ref="C7:I7">C6/B6</f>
        <v>1.068315</v>
      </c>
      <c r="D7" s="126">
        <f t="shared" si="0"/>
        <v>1.061468</v>
      </c>
      <c r="E7" s="126">
        <f t="shared" si="0"/>
        <v>1.0637519999999998</v>
      </c>
      <c r="F7" s="126">
        <f t="shared" si="0"/>
        <v>1.0649429999999998</v>
      </c>
      <c r="G7" s="126">
        <f t="shared" si="0"/>
        <v>1.06811</v>
      </c>
      <c r="H7" s="126">
        <f t="shared" si="0"/>
        <v>1.0689000000000002</v>
      </c>
      <c r="I7" s="126">
        <f t="shared" si="0"/>
        <v>1.0712000000000002</v>
      </c>
    </row>
    <row r="8" spans="1:9" ht="15.75">
      <c r="A8" s="84" t="s">
        <v>44</v>
      </c>
      <c r="B8" s="128"/>
      <c r="C8" s="128"/>
      <c r="D8" s="126"/>
      <c r="E8" s="126"/>
      <c r="F8" s="126"/>
      <c r="G8" s="126"/>
      <c r="H8" s="126"/>
      <c r="I8" s="126"/>
    </row>
    <row r="9" spans="1:17" ht="31.5">
      <c r="A9" s="84" t="s">
        <v>45</v>
      </c>
      <c r="B9" s="83">
        <v>27684.2</v>
      </c>
      <c r="C9" s="83">
        <v>28300</v>
      </c>
      <c r="D9" s="80">
        <v>29100</v>
      </c>
      <c r="E9" s="80">
        <v>30020</v>
      </c>
      <c r="F9" s="80">
        <v>31130</v>
      </c>
      <c r="G9" s="80">
        <v>32400</v>
      </c>
      <c r="H9" s="80">
        <v>33670</v>
      </c>
      <c r="I9" s="80">
        <v>34740</v>
      </c>
      <c r="K9" s="85"/>
      <c r="L9" s="85"/>
      <c r="M9" s="85"/>
      <c r="N9" s="85"/>
      <c r="O9" s="85"/>
      <c r="P9" s="85"/>
      <c r="Q9" s="85"/>
    </row>
    <row r="10" spans="1:17" ht="31.5">
      <c r="A10" s="84" t="s">
        <v>46</v>
      </c>
      <c r="B10" s="83">
        <v>6620.4</v>
      </c>
      <c r="C10" s="83">
        <v>6725</v>
      </c>
      <c r="D10" s="80">
        <v>6770</v>
      </c>
      <c r="E10" s="80">
        <v>6800</v>
      </c>
      <c r="F10" s="80">
        <v>6900</v>
      </c>
      <c r="G10" s="80">
        <v>7000</v>
      </c>
      <c r="H10" s="80">
        <v>7050</v>
      </c>
      <c r="I10" s="80">
        <v>7100</v>
      </c>
      <c r="K10" s="85"/>
      <c r="L10" s="85"/>
      <c r="M10" s="85"/>
      <c r="N10" s="85"/>
      <c r="O10" s="85"/>
      <c r="P10" s="85"/>
      <c r="Q10" s="85"/>
    </row>
    <row r="11" spans="1:17" ht="15.75">
      <c r="A11" s="84" t="s">
        <v>47</v>
      </c>
      <c r="B11" s="83">
        <v>1276696.7</v>
      </c>
      <c r="C11" s="83">
        <v>1420963.4</v>
      </c>
      <c r="D11" s="80">
        <v>1520359.8</v>
      </c>
      <c r="E11" s="80">
        <v>1620551.5</v>
      </c>
      <c r="F11" s="80">
        <v>1739273.1</v>
      </c>
      <c r="G11" s="80">
        <v>1500460</v>
      </c>
      <c r="H11" s="80">
        <v>1325400</v>
      </c>
      <c r="I11" s="80">
        <v>1100550</v>
      </c>
      <c r="K11" s="85"/>
      <c r="L11" s="85"/>
      <c r="M11" s="85"/>
      <c r="N11" s="85"/>
      <c r="O11" s="85"/>
      <c r="P11" s="85"/>
      <c r="Q11" s="85"/>
    </row>
    <row r="12" spans="1:9" ht="31.5">
      <c r="A12" s="84" t="s">
        <v>76</v>
      </c>
      <c r="B12" s="83">
        <v>51824</v>
      </c>
      <c r="C12" s="80">
        <v>51891</v>
      </c>
      <c r="D12" s="80">
        <v>51976</v>
      </c>
      <c r="E12" s="80">
        <v>52073</v>
      </c>
      <c r="F12" s="80">
        <v>52140</v>
      </c>
      <c r="G12" s="80">
        <v>52195</v>
      </c>
      <c r="H12" s="80">
        <v>52220</v>
      </c>
      <c r="I12" s="80">
        <v>52260</v>
      </c>
    </row>
    <row r="13" spans="1:9" ht="15.75">
      <c r="A13" s="82" t="s">
        <v>48</v>
      </c>
      <c r="B13" s="81"/>
      <c r="C13" s="81"/>
      <c r="D13" s="80"/>
      <c r="E13" s="80"/>
      <c r="F13" s="80"/>
      <c r="G13" s="80"/>
      <c r="H13" s="80"/>
      <c r="I13" s="80"/>
    </row>
    <row r="14" spans="1:9" ht="31.5">
      <c r="A14" s="79" t="s">
        <v>49</v>
      </c>
      <c r="B14" s="78">
        <v>8190</v>
      </c>
      <c r="C14" s="78">
        <v>8180</v>
      </c>
      <c r="D14" s="77">
        <v>8210</v>
      </c>
      <c r="E14" s="77">
        <v>8215</v>
      </c>
      <c r="F14" s="77">
        <v>8227</v>
      </c>
      <c r="G14" s="77">
        <v>8225</v>
      </c>
      <c r="H14" s="77">
        <v>8231</v>
      </c>
      <c r="I14" s="77">
        <v>8230</v>
      </c>
    </row>
    <row r="15" spans="1:9" ht="15.75">
      <c r="A15" s="79" t="s">
        <v>50</v>
      </c>
      <c r="B15" s="78">
        <v>30482</v>
      </c>
      <c r="C15" s="78">
        <f aca="true" t="shared" si="1" ref="C15:I15">C12-C14-C16</f>
        <v>30491</v>
      </c>
      <c r="D15" s="78">
        <f t="shared" si="1"/>
        <v>30566</v>
      </c>
      <c r="E15" s="78">
        <f t="shared" si="1"/>
        <v>30598</v>
      </c>
      <c r="F15" s="78">
        <f t="shared" si="1"/>
        <v>30659</v>
      </c>
      <c r="G15" s="78">
        <f t="shared" si="1"/>
        <v>30754</v>
      </c>
      <c r="H15" s="78">
        <f t="shared" si="1"/>
        <v>30732</v>
      </c>
      <c r="I15" s="78">
        <f t="shared" si="1"/>
        <v>30765</v>
      </c>
    </row>
    <row r="16" spans="1:9" ht="31.5">
      <c r="A16" s="79" t="s">
        <v>51</v>
      </c>
      <c r="B16" s="78">
        <v>13152</v>
      </c>
      <c r="C16" s="78">
        <v>13220</v>
      </c>
      <c r="D16" s="77">
        <v>13200</v>
      </c>
      <c r="E16" s="77">
        <v>13260</v>
      </c>
      <c r="F16" s="77">
        <v>13254</v>
      </c>
      <c r="G16" s="77">
        <v>13216</v>
      </c>
      <c r="H16" s="77">
        <v>13257</v>
      </c>
      <c r="I16" s="77">
        <v>13265</v>
      </c>
    </row>
    <row r="17" spans="4:9" ht="15">
      <c r="D17" s="76"/>
      <c r="E17" s="76"/>
      <c r="F17" s="76"/>
      <c r="G17" s="76"/>
      <c r="H17" s="76"/>
      <c r="I17" s="76"/>
    </row>
    <row r="18" spans="4:9" ht="15">
      <c r="D18" s="76"/>
      <c r="E18" s="76"/>
      <c r="F18" s="76"/>
      <c r="G18" s="76"/>
      <c r="H18" s="76"/>
      <c r="I18" s="76"/>
    </row>
  </sheetData>
  <sheetProtection/>
  <mergeCells count="9">
    <mergeCell ref="I7:I8"/>
    <mergeCell ref="B7:B8"/>
    <mergeCell ref="C7:C8"/>
    <mergeCell ref="A2:I2"/>
    <mergeCell ref="D7:D8"/>
    <mergeCell ref="E7:E8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="87" zoomScaleSheetLayoutView="87" zoomScalePageLayoutView="0" workbookViewId="0" topLeftCell="A4">
      <selection activeCell="A24" sqref="A24:J30"/>
    </sheetView>
  </sheetViews>
  <sheetFormatPr defaultColWidth="8.8515625" defaultRowHeight="15"/>
  <cols>
    <col min="1" max="1" width="30.7109375" style="23" customWidth="1"/>
    <col min="2" max="3" width="17.57421875" style="30" customWidth="1"/>
    <col min="4" max="4" width="14.8515625" style="30" customWidth="1"/>
    <col min="5" max="5" width="14.00390625" style="30" customWidth="1"/>
    <col min="6" max="6" width="16.421875" style="30" customWidth="1"/>
    <col min="7" max="7" width="15.28125" style="23" customWidth="1"/>
    <col min="8" max="9" width="12.28125" style="23" customWidth="1"/>
    <col min="10" max="16384" width="8.8515625" style="23" customWidth="1"/>
  </cols>
  <sheetData>
    <row r="1" ht="15">
      <c r="E1" s="31" t="s">
        <v>54</v>
      </c>
    </row>
    <row r="2" spans="1:9" ht="29.25" customHeight="1">
      <c r="A2" s="132" t="s">
        <v>53</v>
      </c>
      <c r="B2" s="132"/>
      <c r="C2" s="132"/>
      <c r="D2" s="132"/>
      <c r="E2" s="132"/>
      <c r="F2" s="132"/>
      <c r="G2" s="132"/>
      <c r="H2" s="132"/>
      <c r="I2" s="57"/>
    </row>
    <row r="3" ht="15.75" thickBot="1"/>
    <row r="4" spans="1:9" ht="15.75">
      <c r="A4" s="133" t="s">
        <v>0</v>
      </c>
      <c r="B4" s="32">
        <v>2015</v>
      </c>
      <c r="C4" s="135" t="s">
        <v>30</v>
      </c>
      <c r="D4" s="95">
        <v>2017</v>
      </c>
      <c r="E4" s="95">
        <v>2018</v>
      </c>
      <c r="F4" s="135" t="s">
        <v>31</v>
      </c>
      <c r="G4" s="130" t="s">
        <v>32</v>
      </c>
      <c r="H4" s="130" t="s">
        <v>33</v>
      </c>
      <c r="I4" s="130" t="s">
        <v>79</v>
      </c>
    </row>
    <row r="5" spans="1:9" ht="16.5" thickBot="1">
      <c r="A5" s="134"/>
      <c r="B5" s="33" t="s">
        <v>17</v>
      </c>
      <c r="C5" s="136"/>
      <c r="D5" s="96" t="s">
        <v>17</v>
      </c>
      <c r="E5" s="96" t="s">
        <v>17</v>
      </c>
      <c r="F5" s="136"/>
      <c r="G5" s="131"/>
      <c r="H5" s="131"/>
      <c r="I5" s="131"/>
    </row>
    <row r="6" spans="1:10" ht="23.25" customHeight="1" thickBot="1">
      <c r="A6" s="24" t="s">
        <v>1</v>
      </c>
      <c r="B6" s="34">
        <f>SUM(B7+B12+B13)</f>
        <v>1680399.6</v>
      </c>
      <c r="C6" s="94">
        <f>SUM(C7+C12+C13)</f>
        <v>1905396.7</v>
      </c>
      <c r="D6" s="94">
        <f>SUM(D7+D12+D13)</f>
        <v>1426532.4</v>
      </c>
      <c r="E6" s="94">
        <f>SUM(E7+E12+E13)</f>
        <v>1245086.1</v>
      </c>
      <c r="F6" s="94">
        <f>SUM(F7+F12+F13)</f>
        <v>1318574.9</v>
      </c>
      <c r="G6" s="34">
        <f>SUM(G7+G12+G13)</f>
        <v>1303522.5</v>
      </c>
      <c r="H6" s="34">
        <f>SUM(H7+H12+H13)</f>
        <v>1323654.8</v>
      </c>
      <c r="I6" s="34">
        <f>SUM(I7+I12+I13)</f>
        <v>1323654.8</v>
      </c>
      <c r="J6" s="67"/>
    </row>
    <row r="7" spans="1:9" ht="22.5" customHeight="1" thickBot="1">
      <c r="A7" s="36" t="s">
        <v>2</v>
      </c>
      <c r="B7" s="68">
        <v>355414.4</v>
      </c>
      <c r="C7" s="91">
        <v>356661.9</v>
      </c>
      <c r="D7" s="91">
        <v>360068.1</v>
      </c>
      <c r="E7" s="91">
        <v>383792.9</v>
      </c>
      <c r="F7" s="91">
        <v>411267.4</v>
      </c>
      <c r="G7" s="69">
        <v>365332</v>
      </c>
      <c r="H7" s="70">
        <v>385710.8</v>
      </c>
      <c r="I7" s="70">
        <v>385710.8</v>
      </c>
    </row>
    <row r="8" spans="1:9" ht="31.5">
      <c r="A8" s="71" t="s">
        <v>3</v>
      </c>
      <c r="B8" s="52">
        <v>300725.7</v>
      </c>
      <c r="C8" s="89">
        <v>294519.6</v>
      </c>
      <c r="D8" s="89">
        <v>303465.3</v>
      </c>
      <c r="E8" s="89">
        <v>325315</v>
      </c>
      <c r="F8" s="89">
        <v>351014.7</v>
      </c>
      <c r="G8" s="97">
        <v>321925.5</v>
      </c>
      <c r="H8" s="97">
        <v>341241</v>
      </c>
      <c r="I8" s="97">
        <v>341241</v>
      </c>
    </row>
    <row r="9" spans="1:9" ht="25.5">
      <c r="A9" s="42" t="s">
        <v>73</v>
      </c>
      <c r="B9" s="43">
        <v>220532.2</v>
      </c>
      <c r="C9" s="88">
        <v>229872.4</v>
      </c>
      <c r="D9" s="88">
        <v>236871.9</v>
      </c>
      <c r="E9" s="88">
        <v>253926.9</v>
      </c>
      <c r="F9" s="88">
        <v>273986.9</v>
      </c>
      <c r="G9" s="44">
        <v>252425.1</v>
      </c>
      <c r="H9" s="44">
        <v>267570.7</v>
      </c>
      <c r="I9" s="44">
        <v>267570.7</v>
      </c>
    </row>
    <row r="10" spans="1:9" ht="24.75" customHeight="1">
      <c r="A10" s="53" t="s">
        <v>4</v>
      </c>
      <c r="B10" s="46">
        <v>3567.8</v>
      </c>
      <c r="C10" s="90">
        <v>5006.4</v>
      </c>
      <c r="D10" s="90">
        <v>4574.6</v>
      </c>
      <c r="E10" s="90">
        <v>4696.9</v>
      </c>
      <c r="F10" s="90">
        <v>4743.9</v>
      </c>
      <c r="G10" s="98">
        <v>4772.6</v>
      </c>
      <c r="H10" s="98">
        <v>4915.8</v>
      </c>
      <c r="I10" s="98">
        <v>4915.8</v>
      </c>
    </row>
    <row r="11" spans="1:9" ht="21.75" customHeight="1">
      <c r="A11" s="53" t="s">
        <v>5</v>
      </c>
      <c r="B11" s="46">
        <v>46252.5</v>
      </c>
      <c r="C11" s="90">
        <v>51378</v>
      </c>
      <c r="D11" s="90">
        <v>47069</v>
      </c>
      <c r="E11" s="90">
        <v>48775</v>
      </c>
      <c r="F11" s="90">
        <v>50453.5</v>
      </c>
      <c r="G11" s="98">
        <v>34144.5</v>
      </c>
      <c r="H11" s="98">
        <v>34907.4</v>
      </c>
      <c r="I11" s="98">
        <v>34907.4</v>
      </c>
    </row>
    <row r="12" spans="1:9" ht="22.5" customHeight="1" thickBot="1">
      <c r="A12" s="72" t="s">
        <v>6</v>
      </c>
      <c r="B12" s="73">
        <v>72118.5</v>
      </c>
      <c r="C12" s="92">
        <v>109523.8</v>
      </c>
      <c r="D12" s="92">
        <v>48579.4</v>
      </c>
      <c r="E12" s="92">
        <v>46248</v>
      </c>
      <c r="F12" s="92">
        <v>45976.8</v>
      </c>
      <c r="G12" s="99">
        <v>67025.1</v>
      </c>
      <c r="H12" s="99">
        <v>66778.6</v>
      </c>
      <c r="I12" s="99">
        <v>66778.6</v>
      </c>
    </row>
    <row r="13" spans="1:9" ht="26.25" customHeight="1" thickBot="1">
      <c r="A13" s="36" t="s">
        <v>7</v>
      </c>
      <c r="B13" s="37">
        <v>1252866.7</v>
      </c>
      <c r="C13" s="93">
        <v>1439211</v>
      </c>
      <c r="D13" s="93">
        <v>1017884.9</v>
      </c>
      <c r="E13" s="93">
        <v>815045.2</v>
      </c>
      <c r="F13" s="93">
        <v>861330.7</v>
      </c>
      <c r="G13" s="37">
        <v>871165.4</v>
      </c>
      <c r="H13" s="38">
        <v>871165.4</v>
      </c>
      <c r="I13" s="38">
        <v>871165.4</v>
      </c>
    </row>
    <row r="14" spans="1:9" ht="33" customHeight="1">
      <c r="A14" s="74" t="s">
        <v>8</v>
      </c>
      <c r="B14" s="73"/>
      <c r="C14" s="89"/>
      <c r="D14" s="89"/>
      <c r="E14" s="89"/>
      <c r="F14" s="89"/>
      <c r="G14" s="52"/>
      <c r="H14" s="52"/>
      <c r="I14" s="52"/>
    </row>
    <row r="15" spans="1:9" ht="15.75">
      <c r="A15" s="53" t="s">
        <v>9</v>
      </c>
      <c r="B15" s="46">
        <v>86852.4</v>
      </c>
      <c r="C15" s="90">
        <v>37233.9</v>
      </c>
      <c r="D15" s="90">
        <v>21485.4</v>
      </c>
      <c r="E15" s="90">
        <v>16030</v>
      </c>
      <c r="F15" s="90">
        <v>14091.5</v>
      </c>
      <c r="G15" s="46">
        <v>0</v>
      </c>
      <c r="H15" s="46">
        <v>0</v>
      </c>
      <c r="I15" s="46">
        <v>0</v>
      </c>
    </row>
    <row r="16" spans="1:9" ht="15.75">
      <c r="A16" s="53" t="s">
        <v>10</v>
      </c>
      <c r="B16" s="46">
        <v>312228</v>
      </c>
      <c r="C16" s="90">
        <v>589459.6</v>
      </c>
      <c r="D16" s="90">
        <v>224679.7</v>
      </c>
      <c r="E16" s="90">
        <v>14740.5</v>
      </c>
      <c r="F16" s="90">
        <v>14731.5</v>
      </c>
      <c r="G16" s="46">
        <v>930.2</v>
      </c>
      <c r="H16" s="46">
        <v>930.2</v>
      </c>
      <c r="I16" s="46">
        <v>930.2</v>
      </c>
    </row>
    <row r="17" spans="1:9" ht="16.5" thickBot="1">
      <c r="A17" s="51" t="s">
        <v>11</v>
      </c>
      <c r="B17" s="73">
        <v>814395</v>
      </c>
      <c r="C17" s="92">
        <v>760392.5</v>
      </c>
      <c r="D17" s="92">
        <v>750917.3</v>
      </c>
      <c r="E17" s="92">
        <v>763803.4</v>
      </c>
      <c r="F17" s="92">
        <v>812036.4</v>
      </c>
      <c r="G17" s="49">
        <v>865487</v>
      </c>
      <c r="H17" s="49">
        <v>865487</v>
      </c>
      <c r="I17" s="49">
        <v>865487</v>
      </c>
    </row>
    <row r="18" spans="1:9" ht="21" customHeight="1" thickBot="1">
      <c r="A18" s="21" t="s">
        <v>12</v>
      </c>
      <c r="B18" s="22">
        <f>SUM(B19:B20)</f>
        <v>1690880.1</v>
      </c>
      <c r="C18" s="22">
        <f>SUM(C19:C20)</f>
        <v>1831595</v>
      </c>
      <c r="D18" s="22">
        <f>SUM(D19:D20)</f>
        <v>1478604.6</v>
      </c>
      <c r="E18" s="22">
        <f>SUM(E19:E20)</f>
        <v>1257867.4</v>
      </c>
      <c r="F18" s="22">
        <f>SUM(F19:F20)</f>
        <v>1325082</v>
      </c>
      <c r="G18" s="22">
        <f>SUM(G19:G20)</f>
        <v>1335314.5</v>
      </c>
      <c r="H18" s="58">
        <f>SUM(H19:H20)</f>
        <v>1348667.6</v>
      </c>
      <c r="I18" s="58">
        <f>SUM(I19:I20)</f>
        <v>1348667.6</v>
      </c>
    </row>
    <row r="19" spans="1:9" ht="32.25" thickBot="1">
      <c r="A19" s="55" t="s">
        <v>13</v>
      </c>
      <c r="B19" s="52">
        <v>1178402.6</v>
      </c>
      <c r="C19" s="52">
        <v>1368421.4</v>
      </c>
      <c r="D19" s="52">
        <v>975928.1</v>
      </c>
      <c r="E19" s="52">
        <v>778543.9</v>
      </c>
      <c r="F19" s="52">
        <v>826767.9</v>
      </c>
      <c r="G19" s="52">
        <v>826767.9</v>
      </c>
      <c r="H19" s="52">
        <v>826767.9</v>
      </c>
      <c r="I19" s="52">
        <v>826767.9</v>
      </c>
    </row>
    <row r="20" spans="1:9" ht="32.25" thickBot="1">
      <c r="A20" s="55" t="s">
        <v>14</v>
      </c>
      <c r="B20" s="56">
        <v>512477.5</v>
      </c>
      <c r="C20" s="56">
        <v>463173.6</v>
      </c>
      <c r="D20" s="56">
        <v>502676.5</v>
      </c>
      <c r="E20" s="56">
        <v>479323.5</v>
      </c>
      <c r="F20" s="56">
        <v>498314.1</v>
      </c>
      <c r="G20" s="56">
        <v>508546.6</v>
      </c>
      <c r="H20" s="56">
        <v>521899.7</v>
      </c>
      <c r="I20" s="56">
        <v>521899.7</v>
      </c>
    </row>
    <row r="21" spans="1:9" ht="16.5" thickBot="1">
      <c r="A21" s="24" t="s">
        <v>15</v>
      </c>
      <c r="B21" s="25">
        <f>SUM(B6-B18)</f>
        <v>-10480.5</v>
      </c>
      <c r="C21" s="25">
        <f>SUM(C6-C18)</f>
        <v>73801.69999999995</v>
      </c>
      <c r="D21" s="25">
        <f>SUM(D6-D18)</f>
        <v>-52072.200000000186</v>
      </c>
      <c r="E21" s="25">
        <f>SUM(E6-E18)</f>
        <v>-12781.299999999814</v>
      </c>
      <c r="F21" s="25">
        <f>SUM(F6-F18)</f>
        <v>-6507.100000000093</v>
      </c>
      <c r="G21" s="25">
        <f>SUM(G6-G18)</f>
        <v>-31792</v>
      </c>
      <c r="H21" s="25">
        <f>SUM(H6-H18)</f>
        <v>-25012.800000000047</v>
      </c>
      <c r="I21" s="25">
        <f>SUM(I6-I18)</f>
        <v>-25012.800000000047</v>
      </c>
    </row>
    <row r="22" spans="1:9" ht="16.5" thickBot="1">
      <c r="A22" s="24" t="s">
        <v>16</v>
      </c>
      <c r="B22" s="52">
        <f aca="true" t="shared" si="0" ref="B22:H22">B21/(B7+B12-B9)*100</f>
        <v>-5.063026356915701</v>
      </c>
      <c r="C22" s="52">
        <f t="shared" si="0"/>
        <v>31.230447037894166</v>
      </c>
      <c r="D22" s="52">
        <f t="shared" si="0"/>
        <v>-30.31408418890703</v>
      </c>
      <c r="E22" s="52">
        <f t="shared" si="0"/>
        <v>-7.257401455875065</v>
      </c>
      <c r="F22" s="52">
        <f t="shared" si="0"/>
        <v>-3.550799886280161</v>
      </c>
      <c r="G22" s="52">
        <f t="shared" si="0"/>
        <v>-17.668897138919153</v>
      </c>
      <c r="H22" s="52">
        <f t="shared" si="0"/>
        <v>-13.52637672663719</v>
      </c>
      <c r="I22" s="52">
        <f>I21/(I7+I12-I9)*100</f>
        <v>-13.52637672663719</v>
      </c>
    </row>
    <row r="24" spans="1:10" s="62" customFormat="1" ht="15">
      <c r="A24" s="105"/>
      <c r="B24" s="106"/>
      <c r="C24" s="106"/>
      <c r="D24" s="107"/>
      <c r="E24" s="107"/>
      <c r="F24" s="107"/>
      <c r="G24" s="105"/>
      <c r="H24" s="105"/>
      <c r="I24" s="105"/>
      <c r="J24" s="105"/>
    </row>
    <row r="25" spans="1:10" s="62" customFormat="1" ht="15">
      <c r="A25" s="105"/>
      <c r="B25" s="108"/>
      <c r="C25" s="109"/>
      <c r="D25" s="110"/>
      <c r="E25" s="110"/>
      <c r="F25" s="110"/>
      <c r="G25" s="105"/>
      <c r="H25" s="105"/>
      <c r="I25" s="105"/>
      <c r="J25" s="105"/>
    </row>
    <row r="26" spans="1:10" s="62" customFormat="1" ht="15">
      <c r="A26" s="105"/>
      <c r="B26" s="111"/>
      <c r="C26" s="112"/>
      <c r="D26" s="110"/>
      <c r="E26" s="65"/>
      <c r="F26" s="65"/>
      <c r="G26" s="105"/>
      <c r="H26" s="105"/>
      <c r="I26" s="105"/>
      <c r="J26" s="105"/>
    </row>
    <row r="27" spans="1:10" s="62" customFormat="1" ht="15">
      <c r="A27" s="105"/>
      <c r="B27" s="113"/>
      <c r="C27" s="113"/>
      <c r="D27" s="113"/>
      <c r="E27" s="113"/>
      <c r="F27" s="113"/>
      <c r="G27" s="105"/>
      <c r="H27" s="105"/>
      <c r="I27" s="105"/>
      <c r="J27" s="105"/>
    </row>
    <row r="28" spans="1:10" s="62" customFormat="1" ht="15">
      <c r="A28" s="105"/>
      <c r="B28" s="114"/>
      <c r="C28" s="109"/>
      <c r="D28" s="115"/>
      <c r="E28" s="115"/>
      <c r="F28" s="115"/>
      <c r="G28" s="105"/>
      <c r="H28" s="105"/>
      <c r="I28" s="105"/>
      <c r="J28" s="105"/>
    </row>
    <row r="29" spans="1:10" s="62" customFormat="1" ht="15">
      <c r="A29" s="105"/>
      <c r="B29" s="106"/>
      <c r="C29" s="106"/>
      <c r="D29" s="106"/>
      <c r="E29" s="106"/>
      <c r="F29" s="106"/>
      <c r="G29" s="105"/>
      <c r="H29" s="105"/>
      <c r="I29" s="105"/>
      <c r="J29" s="105"/>
    </row>
    <row r="30" spans="1:10" ht="15">
      <c r="A30" s="66"/>
      <c r="B30" s="63"/>
      <c r="C30" s="63"/>
      <c r="D30" s="63"/>
      <c r="E30" s="63"/>
      <c r="F30" s="63"/>
      <c r="G30" s="66"/>
      <c r="H30" s="66"/>
      <c r="I30" s="66"/>
      <c r="J30" s="66"/>
    </row>
    <row r="31" spans="2:8" ht="15">
      <c r="B31" s="63"/>
      <c r="C31" s="63"/>
      <c r="D31" s="64"/>
      <c r="E31" s="65"/>
      <c r="F31" s="63"/>
      <c r="G31" s="66"/>
      <c r="H31" s="66"/>
    </row>
  </sheetData>
  <sheetProtection/>
  <mergeCells count="7">
    <mergeCell ref="I4:I5"/>
    <mergeCell ref="A2:H2"/>
    <mergeCell ref="A4:A5"/>
    <mergeCell ref="C4:C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="60" zoomScalePageLayoutView="0" workbookViewId="0" topLeftCell="A10">
      <selection activeCell="A25" sqref="A25:H33"/>
    </sheetView>
  </sheetViews>
  <sheetFormatPr defaultColWidth="8.8515625" defaultRowHeight="15"/>
  <cols>
    <col min="1" max="1" width="30.28125" style="23" customWidth="1"/>
    <col min="2" max="2" width="17.140625" style="30" customWidth="1"/>
    <col min="3" max="3" width="16.8515625" style="30" customWidth="1"/>
    <col min="4" max="4" width="16.421875" style="30" customWidth="1"/>
    <col min="5" max="5" width="14.421875" style="30" customWidth="1"/>
    <col min="6" max="6" width="14.140625" style="30" customWidth="1"/>
    <col min="7" max="7" width="14.28125" style="23" customWidth="1"/>
    <col min="8" max="9" width="13.57421875" style="23" customWidth="1"/>
    <col min="10" max="16384" width="8.8515625" style="23" customWidth="1"/>
  </cols>
  <sheetData>
    <row r="1" ht="15">
      <c r="E1" s="31" t="s">
        <v>57</v>
      </c>
    </row>
    <row r="2" spans="1:8" ht="34.5" customHeight="1">
      <c r="A2" s="137" t="s">
        <v>37</v>
      </c>
      <c r="B2" s="137"/>
      <c r="C2" s="137"/>
      <c r="D2" s="137"/>
      <c r="E2" s="137"/>
      <c r="F2" s="137"/>
      <c r="G2" s="137"/>
      <c r="H2" s="137"/>
    </row>
    <row r="3" ht="15.75" thickBot="1"/>
    <row r="4" spans="1:9" ht="15.75">
      <c r="A4" s="133" t="s">
        <v>0</v>
      </c>
      <c r="B4" s="32">
        <v>2015</v>
      </c>
      <c r="C4" s="135" t="s">
        <v>30</v>
      </c>
      <c r="D4" s="95">
        <v>2017</v>
      </c>
      <c r="E4" s="95">
        <v>2018</v>
      </c>
      <c r="F4" s="135" t="s">
        <v>31</v>
      </c>
      <c r="G4" s="130" t="s">
        <v>32</v>
      </c>
      <c r="H4" s="130" t="s">
        <v>33</v>
      </c>
      <c r="I4" s="130" t="s">
        <v>79</v>
      </c>
    </row>
    <row r="5" spans="1:9" ht="16.5" thickBot="1">
      <c r="A5" s="134"/>
      <c r="B5" s="33" t="s">
        <v>17</v>
      </c>
      <c r="C5" s="136"/>
      <c r="D5" s="96" t="s">
        <v>17</v>
      </c>
      <c r="E5" s="96" t="s">
        <v>17</v>
      </c>
      <c r="F5" s="136"/>
      <c r="G5" s="131"/>
      <c r="H5" s="131"/>
      <c r="I5" s="131"/>
    </row>
    <row r="6" spans="1:9" ht="21.75" customHeight="1" thickBot="1">
      <c r="A6" s="24" t="s">
        <v>1</v>
      </c>
      <c r="B6" s="34">
        <f>SUM(B7+B13+B14)</f>
        <v>2137438.9</v>
      </c>
      <c r="C6" s="94">
        <f>SUM(C7+C13+C14)</f>
        <v>2489600.8</v>
      </c>
      <c r="D6" s="94">
        <f>SUM(D7+D13+D14)</f>
        <v>1858303.5</v>
      </c>
      <c r="E6" s="94">
        <f>SUM(E7+E13+E14)</f>
        <v>1392956.7</v>
      </c>
      <c r="F6" s="94">
        <f>SUM(F7+F13+F14)</f>
        <v>1472025.2000000002</v>
      </c>
      <c r="G6" s="34">
        <f>SUM(G7+G13+G14)</f>
        <v>1467806.2</v>
      </c>
      <c r="H6" s="35">
        <f>SUM(H7+H13+H14)</f>
        <v>1491452.6</v>
      </c>
      <c r="I6" s="35">
        <f>SUM(I7+I13+I14)</f>
        <v>1491452.6</v>
      </c>
    </row>
    <row r="7" spans="1:9" ht="23.25" customHeight="1" thickBot="1">
      <c r="A7" s="36" t="s">
        <v>2</v>
      </c>
      <c r="B7" s="37">
        <v>495297.2</v>
      </c>
      <c r="C7" s="93">
        <v>487645.1</v>
      </c>
      <c r="D7" s="93">
        <v>484212.3</v>
      </c>
      <c r="E7" s="93">
        <v>512736.6</v>
      </c>
      <c r="F7" s="93">
        <v>544742</v>
      </c>
      <c r="G7" s="37">
        <v>488788.6</v>
      </c>
      <c r="H7" s="38">
        <v>512769.4</v>
      </c>
      <c r="I7" s="38">
        <v>512769.4</v>
      </c>
    </row>
    <row r="8" spans="1:9" ht="31.5">
      <c r="A8" s="39" t="s">
        <v>3</v>
      </c>
      <c r="B8" s="40">
        <v>338962.3</v>
      </c>
      <c r="C8" s="101">
        <v>341610.2</v>
      </c>
      <c r="D8" s="101">
        <v>348838.3</v>
      </c>
      <c r="E8" s="101">
        <v>372902.6</v>
      </c>
      <c r="F8" s="101">
        <v>400973.6</v>
      </c>
      <c r="G8" s="40">
        <v>372198</v>
      </c>
      <c r="H8" s="41">
        <v>393475.6</v>
      </c>
      <c r="I8" s="41">
        <v>393475.6</v>
      </c>
    </row>
    <row r="9" spans="1:9" ht="25.5" customHeight="1">
      <c r="A9" s="42" t="s">
        <v>73</v>
      </c>
      <c r="B9" s="43">
        <v>220532.2</v>
      </c>
      <c r="C9" s="88">
        <v>229872.4</v>
      </c>
      <c r="D9" s="88">
        <v>236871.9</v>
      </c>
      <c r="E9" s="88">
        <v>253926.9</v>
      </c>
      <c r="F9" s="88">
        <v>273986.9</v>
      </c>
      <c r="G9" s="44">
        <v>252425.1</v>
      </c>
      <c r="H9" s="44">
        <v>267570.7</v>
      </c>
      <c r="I9" s="44">
        <v>267570.7</v>
      </c>
    </row>
    <row r="10" spans="1:9" ht="23.25" customHeight="1">
      <c r="A10" s="45" t="s">
        <v>4</v>
      </c>
      <c r="B10" s="46">
        <v>14636.8</v>
      </c>
      <c r="C10" s="90">
        <v>20527.6</v>
      </c>
      <c r="D10" s="90">
        <v>18674</v>
      </c>
      <c r="E10" s="90">
        <v>19201.9</v>
      </c>
      <c r="F10" s="90">
        <v>19433</v>
      </c>
      <c r="G10" s="46">
        <v>18886.9</v>
      </c>
      <c r="H10" s="47">
        <v>19436.9</v>
      </c>
      <c r="I10" s="47">
        <v>19436.9</v>
      </c>
    </row>
    <row r="11" spans="1:9" ht="27.75" customHeight="1">
      <c r="A11" s="45" t="s">
        <v>5</v>
      </c>
      <c r="B11" s="46">
        <v>48770.1</v>
      </c>
      <c r="C11" s="90">
        <v>52795</v>
      </c>
      <c r="D11" s="90">
        <v>48727.5</v>
      </c>
      <c r="E11" s="90">
        <v>50513.3</v>
      </c>
      <c r="F11" s="90">
        <v>52257.3</v>
      </c>
      <c r="G11" s="46">
        <v>37584.6</v>
      </c>
      <c r="H11" s="47">
        <v>38532.7</v>
      </c>
      <c r="I11" s="47">
        <v>38532.7</v>
      </c>
    </row>
    <row r="12" spans="1:9" ht="25.5" customHeight="1" thickBot="1">
      <c r="A12" s="48" t="s">
        <v>36</v>
      </c>
      <c r="B12" s="49">
        <v>87489.4</v>
      </c>
      <c r="C12" s="92">
        <v>66581.5</v>
      </c>
      <c r="D12" s="92">
        <v>62624.6</v>
      </c>
      <c r="E12" s="92">
        <v>64675.4</v>
      </c>
      <c r="F12" s="92">
        <v>66593</v>
      </c>
      <c r="G12" s="49">
        <v>37895.6</v>
      </c>
      <c r="H12" s="50">
        <v>38895</v>
      </c>
      <c r="I12" s="50">
        <v>38895</v>
      </c>
    </row>
    <row r="13" spans="1:9" ht="21" customHeight="1" thickBot="1">
      <c r="A13" s="36" t="s">
        <v>6</v>
      </c>
      <c r="B13" s="37">
        <v>111857.2</v>
      </c>
      <c r="C13" s="93">
        <v>143154.1</v>
      </c>
      <c r="D13" s="93">
        <v>80048</v>
      </c>
      <c r="E13" s="93">
        <v>78221.7</v>
      </c>
      <c r="F13" s="93">
        <v>78999.3</v>
      </c>
      <c r="G13" s="37">
        <v>95792.4</v>
      </c>
      <c r="H13" s="38">
        <v>95176.2</v>
      </c>
      <c r="I13" s="38">
        <v>95176.2</v>
      </c>
    </row>
    <row r="14" spans="1:9" ht="32.25" thickBot="1">
      <c r="A14" s="36" t="s">
        <v>7</v>
      </c>
      <c r="B14" s="37">
        <v>1530284.5</v>
      </c>
      <c r="C14" s="93">
        <v>1858801.6</v>
      </c>
      <c r="D14" s="93">
        <v>1294043.2</v>
      </c>
      <c r="E14" s="93">
        <v>801998.4</v>
      </c>
      <c r="F14" s="93">
        <v>848283.9</v>
      </c>
      <c r="G14" s="37">
        <f>G16+G17+G18</f>
        <v>883225.2</v>
      </c>
      <c r="H14" s="37">
        <f>H16+H17+H18</f>
        <v>883507</v>
      </c>
      <c r="I14" s="37">
        <f>I16+I17+I18</f>
        <v>883507</v>
      </c>
    </row>
    <row r="15" spans="1:9" ht="47.25">
      <c r="A15" s="51" t="s">
        <v>8</v>
      </c>
      <c r="B15" s="52"/>
      <c r="C15" s="89"/>
      <c r="D15" s="89"/>
      <c r="E15" s="89"/>
      <c r="F15" s="89"/>
      <c r="G15" s="52"/>
      <c r="H15" s="41"/>
      <c r="I15" s="41"/>
    </row>
    <row r="16" spans="1:9" ht="19.5" customHeight="1">
      <c r="A16" s="53" t="s">
        <v>9</v>
      </c>
      <c r="B16" s="46">
        <v>94102.4</v>
      </c>
      <c r="C16" s="90">
        <v>38033.9</v>
      </c>
      <c r="D16" s="90">
        <v>21485.4</v>
      </c>
      <c r="E16" s="90">
        <v>16030</v>
      </c>
      <c r="F16" s="90">
        <v>14091.5</v>
      </c>
      <c r="G16" s="46">
        <v>0</v>
      </c>
      <c r="H16" s="47">
        <v>0</v>
      </c>
      <c r="I16" s="47">
        <v>0</v>
      </c>
    </row>
    <row r="17" spans="1:9" ht="19.5" customHeight="1">
      <c r="A17" s="53" t="s">
        <v>10</v>
      </c>
      <c r="B17" s="46">
        <v>569317.8</v>
      </c>
      <c r="C17" s="90">
        <v>1004847.5</v>
      </c>
      <c r="D17" s="90">
        <v>510663.8</v>
      </c>
      <c r="E17" s="90">
        <v>14931.8</v>
      </c>
      <c r="F17" s="90">
        <v>14922.8</v>
      </c>
      <c r="G17" s="46">
        <v>983.1</v>
      </c>
      <c r="H17" s="47">
        <v>986.6</v>
      </c>
      <c r="I17" s="47">
        <v>986.6</v>
      </c>
    </row>
    <row r="18" spans="1:9" ht="19.5" customHeight="1" thickBot="1">
      <c r="A18" s="54" t="s">
        <v>11</v>
      </c>
      <c r="B18" s="49">
        <v>823996.1</v>
      </c>
      <c r="C18" s="92">
        <v>770240.2</v>
      </c>
      <c r="D18" s="92">
        <v>761562.9</v>
      </c>
      <c r="E18" s="92">
        <v>771038.6</v>
      </c>
      <c r="F18" s="92">
        <v>819271.6</v>
      </c>
      <c r="G18" s="49">
        <v>882242.1</v>
      </c>
      <c r="H18" s="50">
        <v>882520.4</v>
      </c>
      <c r="I18" s="50">
        <v>882520.4</v>
      </c>
    </row>
    <row r="19" spans="1:9" ht="16.5" thickBot="1">
      <c r="A19" s="21" t="s">
        <v>12</v>
      </c>
      <c r="B19" s="22">
        <f>SUM(B20:B21)</f>
        <v>2105107.5</v>
      </c>
      <c r="C19" s="22">
        <f>SUM(C20:C21)</f>
        <v>2468097.2</v>
      </c>
      <c r="D19" s="22">
        <v>1927223.7</v>
      </c>
      <c r="E19" s="22">
        <v>1412573.1</v>
      </c>
      <c r="F19" s="22">
        <v>1485581.2</v>
      </c>
      <c r="G19" s="22">
        <f>SUM(G20:G21)</f>
        <v>1516576.1</v>
      </c>
      <c r="H19" s="22">
        <f>SUM(H20:H21)</f>
        <v>1516576.1</v>
      </c>
      <c r="I19" s="22">
        <f>SUM(I20:I21)</f>
        <v>1516576.1</v>
      </c>
    </row>
    <row r="20" spans="1:9" ht="32.25" thickBot="1">
      <c r="A20" s="55" t="s">
        <v>13</v>
      </c>
      <c r="B20" s="56">
        <v>1337822.7</v>
      </c>
      <c r="C20" s="52">
        <v>1718899.8</v>
      </c>
      <c r="D20" s="52">
        <v>1169971.8</v>
      </c>
      <c r="E20" s="52">
        <v>677698.2</v>
      </c>
      <c r="F20" s="52">
        <v>719970.8</v>
      </c>
      <c r="G20" s="52">
        <v>748769.6</v>
      </c>
      <c r="H20" s="52">
        <v>748769.6</v>
      </c>
      <c r="I20" s="52">
        <v>748769.6</v>
      </c>
    </row>
    <row r="21" spans="1:9" ht="32.25" thickBot="1">
      <c r="A21" s="55" t="s">
        <v>14</v>
      </c>
      <c r="B21" s="52">
        <v>767284.8</v>
      </c>
      <c r="C21" s="56">
        <v>749197.4</v>
      </c>
      <c r="D21" s="56">
        <v>757251.9</v>
      </c>
      <c r="E21" s="56">
        <v>734874.9</v>
      </c>
      <c r="F21" s="56">
        <v>765610.4</v>
      </c>
      <c r="G21" s="56">
        <v>767806.5</v>
      </c>
      <c r="H21" s="56">
        <v>767806.5</v>
      </c>
      <c r="I21" s="56">
        <v>767806.5</v>
      </c>
    </row>
    <row r="22" spans="1:9" ht="16.5" thickBot="1">
      <c r="A22" s="24" t="s">
        <v>15</v>
      </c>
      <c r="B22" s="25">
        <f>SUM(B6-B19)</f>
        <v>32331.399999999907</v>
      </c>
      <c r="C22" s="25">
        <f>SUM(C6-C19)</f>
        <v>21503.599999999627</v>
      </c>
      <c r="D22" s="25">
        <f>SUM(D6-D19)</f>
        <v>-68920.19999999995</v>
      </c>
      <c r="E22" s="25">
        <f>SUM(E6-E19)</f>
        <v>-19616.40000000014</v>
      </c>
      <c r="F22" s="25">
        <f>SUM(F6-F19)</f>
        <v>-13555.999999999767</v>
      </c>
      <c r="G22" s="25">
        <f>SUM(G6-G19)</f>
        <v>-48769.90000000014</v>
      </c>
      <c r="H22" s="26">
        <f>SUM(H6-H19)</f>
        <v>-25123.5</v>
      </c>
      <c r="I22" s="26">
        <f>SUM(I6-I19)</f>
        <v>-25123.5</v>
      </c>
    </row>
    <row r="23" spans="1:9" ht="24" customHeight="1" thickBot="1">
      <c r="A23" s="21" t="s">
        <v>16</v>
      </c>
      <c r="B23" s="37">
        <f aca="true" t="shared" si="0" ref="B23:H23">B22/(B7+B13-B9)*100</f>
        <v>8.362530656542718</v>
      </c>
      <c r="C23" s="37">
        <f t="shared" si="0"/>
        <v>5.363472833444816</v>
      </c>
      <c r="D23" s="37">
        <f t="shared" si="0"/>
        <v>-21.051509460933847</v>
      </c>
      <c r="E23" s="37">
        <f t="shared" si="0"/>
        <v>-5.8203478963681565</v>
      </c>
      <c r="F23" s="37">
        <f t="shared" si="0"/>
        <v>-3.8758626053023972</v>
      </c>
      <c r="G23" s="37">
        <f t="shared" si="0"/>
        <v>-14.682834175156948</v>
      </c>
      <c r="H23" s="38">
        <f t="shared" si="0"/>
        <v>-7.381125929085841</v>
      </c>
      <c r="I23" s="38">
        <f>I22/(I7+I13-I9)*100</f>
        <v>-7.381125929085841</v>
      </c>
    </row>
    <row r="25" spans="1:8" ht="15">
      <c r="A25" s="116"/>
      <c r="B25" s="117"/>
      <c r="C25" s="118"/>
      <c r="D25" s="119"/>
      <c r="E25" s="107"/>
      <c r="F25" s="107"/>
      <c r="G25" s="116"/>
      <c r="H25" s="116"/>
    </row>
    <row r="26" spans="1:8" ht="15">
      <c r="A26" s="116"/>
      <c r="B26" s="120"/>
      <c r="C26" s="121"/>
      <c r="D26" s="117"/>
      <c r="E26" s="117"/>
      <c r="F26" s="117"/>
      <c r="G26" s="116"/>
      <c r="H26" s="116"/>
    </row>
    <row r="27" spans="1:8" ht="15">
      <c r="A27" s="116"/>
      <c r="B27" s="117"/>
      <c r="C27" s="117"/>
      <c r="D27" s="117"/>
      <c r="E27" s="117"/>
      <c r="F27" s="117"/>
      <c r="G27" s="116"/>
      <c r="H27" s="116"/>
    </row>
    <row r="28" spans="1:8" ht="15">
      <c r="A28" s="116"/>
      <c r="B28" s="122"/>
      <c r="C28" s="118"/>
      <c r="D28" s="117"/>
      <c r="E28" s="117"/>
      <c r="F28" s="117"/>
      <c r="G28" s="116"/>
      <c r="H28" s="116"/>
    </row>
    <row r="29" spans="1:8" ht="15">
      <c r="A29" s="66"/>
      <c r="B29" s="63"/>
      <c r="C29" s="63"/>
      <c r="D29" s="107"/>
      <c r="E29" s="107"/>
      <c r="F29" s="107"/>
      <c r="G29" s="66"/>
      <c r="H29" s="66"/>
    </row>
    <row r="30" spans="1:8" ht="15">
      <c r="A30" s="66"/>
      <c r="B30" s="63"/>
      <c r="C30" s="63"/>
      <c r="D30" s="63"/>
      <c r="E30" s="63"/>
      <c r="F30" s="63"/>
      <c r="G30" s="66"/>
      <c r="H30" s="66"/>
    </row>
    <row r="31" spans="1:8" ht="15">
      <c r="A31" s="66"/>
      <c r="B31" s="63"/>
      <c r="C31" s="63"/>
      <c r="D31" s="63"/>
      <c r="E31" s="63"/>
      <c r="F31" s="63"/>
      <c r="G31" s="66"/>
      <c r="H31" s="66"/>
    </row>
    <row r="32" spans="1:8" ht="15">
      <c r="A32" s="66"/>
      <c r="B32" s="63"/>
      <c r="C32" s="63"/>
      <c r="D32" s="63"/>
      <c r="E32" s="63"/>
      <c r="F32" s="63"/>
      <c r="G32" s="66"/>
      <c r="H32" s="66"/>
    </row>
    <row r="33" spans="1:8" ht="15">
      <c r="A33" s="66"/>
      <c r="B33" s="63"/>
      <c r="C33" s="63"/>
      <c r="D33" s="63"/>
      <c r="E33" s="63"/>
      <c r="F33" s="63"/>
      <c r="G33" s="66"/>
      <c r="H33" s="66"/>
    </row>
  </sheetData>
  <sheetProtection/>
  <mergeCells count="7">
    <mergeCell ref="I4:I5"/>
    <mergeCell ref="A2:H2"/>
    <mergeCell ref="A4:A5"/>
    <mergeCell ref="C4:C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zoomScalePageLayoutView="0" workbookViewId="0" topLeftCell="A1">
      <selection activeCell="C18" sqref="C18"/>
    </sheetView>
  </sheetViews>
  <sheetFormatPr defaultColWidth="8.8515625" defaultRowHeight="15"/>
  <cols>
    <col min="1" max="1" width="27.140625" style="23" customWidth="1"/>
    <col min="2" max="2" width="13.00390625" style="30" customWidth="1"/>
    <col min="3" max="3" width="14.00390625" style="30" customWidth="1"/>
    <col min="4" max="4" width="13.140625" style="30" customWidth="1"/>
    <col min="5" max="5" width="13.57421875" style="30" customWidth="1"/>
    <col min="6" max="6" width="15.00390625" style="30" customWidth="1"/>
    <col min="7" max="7" width="14.28125" style="23" customWidth="1"/>
    <col min="8" max="8" width="14.421875" style="23" customWidth="1"/>
    <col min="9" max="9" width="12.7109375" style="23" customWidth="1"/>
    <col min="10" max="16384" width="8.8515625" style="23" customWidth="1"/>
  </cols>
  <sheetData>
    <row r="1" ht="15">
      <c r="E1" s="31" t="s">
        <v>56</v>
      </c>
    </row>
    <row r="3" spans="1:8" ht="18.75" customHeight="1">
      <c r="A3" s="138" t="s">
        <v>22</v>
      </c>
      <c r="B3" s="138"/>
      <c r="C3" s="138"/>
      <c r="D3" s="138"/>
      <c r="E3" s="138"/>
      <c r="F3" s="138"/>
      <c r="G3" s="138"/>
      <c r="H3" s="138"/>
    </row>
    <row r="4" spans="1:8" ht="12.75" customHeight="1">
      <c r="A4" s="138"/>
      <c r="B4" s="138"/>
      <c r="C4" s="138"/>
      <c r="D4" s="138"/>
      <c r="E4" s="138"/>
      <c r="F4" s="138"/>
      <c r="G4" s="138"/>
      <c r="H4" s="138"/>
    </row>
    <row r="5" spans="1:6" ht="10.5" customHeight="1">
      <c r="A5" s="59"/>
      <c r="B5" s="23"/>
      <c r="C5" s="23"/>
      <c r="D5" s="23"/>
      <c r="E5" s="23"/>
      <c r="F5" s="23"/>
    </row>
    <row r="6" spans="1:7" ht="19.5" thickBot="1">
      <c r="A6" s="59"/>
      <c r="B6" s="23"/>
      <c r="C6" s="23"/>
      <c r="D6" s="23"/>
      <c r="E6" s="23"/>
      <c r="F6" s="23"/>
      <c r="G6" s="23" t="s">
        <v>23</v>
      </c>
    </row>
    <row r="7" spans="1:9" ht="15.75">
      <c r="A7" s="130" t="s">
        <v>0</v>
      </c>
      <c r="B7" s="32">
        <v>2015</v>
      </c>
      <c r="C7" s="135" t="s">
        <v>30</v>
      </c>
      <c r="D7" s="95">
        <v>2017</v>
      </c>
      <c r="E7" s="95">
        <v>2018</v>
      </c>
      <c r="F7" s="135" t="s">
        <v>31</v>
      </c>
      <c r="G7" s="130" t="s">
        <v>32</v>
      </c>
      <c r="H7" s="130" t="s">
        <v>33</v>
      </c>
      <c r="I7" s="130" t="s">
        <v>79</v>
      </c>
    </row>
    <row r="8" spans="1:9" ht="16.5" thickBot="1">
      <c r="A8" s="131"/>
      <c r="B8" s="33" t="s">
        <v>17</v>
      </c>
      <c r="C8" s="136"/>
      <c r="D8" s="96" t="s">
        <v>17</v>
      </c>
      <c r="E8" s="96" t="s">
        <v>17</v>
      </c>
      <c r="F8" s="136"/>
      <c r="G8" s="131"/>
      <c r="H8" s="131"/>
      <c r="I8" s="131"/>
    </row>
    <row r="9" spans="1:9" ht="21.75" customHeight="1" thickBot="1">
      <c r="A9" s="27" t="s">
        <v>18</v>
      </c>
      <c r="B9" s="28">
        <f>SUM('Осн параметры ВМР (2)'!B6)</f>
        <v>1680399.6</v>
      </c>
      <c r="C9" s="100">
        <f>SUM('Осн параметры ВМР (2)'!C6)</f>
        <v>1905396.7</v>
      </c>
      <c r="D9" s="100">
        <f>SUM('Осн параметры ВМР (2)'!D6)</f>
        <v>1426532.4</v>
      </c>
      <c r="E9" s="100">
        <f>SUM('Осн параметры ВМР (2)'!E6)</f>
        <v>1245086.1</v>
      </c>
      <c r="F9" s="100">
        <f>SUM('Осн параметры ВМР (2)'!F6)</f>
        <v>1318574.9</v>
      </c>
      <c r="G9" s="28">
        <f>SUM('Осн параметры ВМР (2)'!G6)</f>
        <v>1303522.5</v>
      </c>
      <c r="H9" s="28">
        <f>SUM('Осн параметры ВМР (2)'!H6)</f>
        <v>1323654.8</v>
      </c>
      <c r="I9" s="28">
        <f>SUM('Осн параметры ВМР (2)'!I6)</f>
        <v>1323654.8</v>
      </c>
    </row>
    <row r="10" spans="1:9" ht="126.75" thickBot="1">
      <c r="A10" s="27" t="s">
        <v>24</v>
      </c>
      <c r="B10" s="60">
        <f>SUM(B9/'Приложение 1 '!B6*100)</f>
        <v>19.84128831154552</v>
      </c>
      <c r="C10" s="60">
        <f>SUM(C9/'Приложение 1 '!C6*100)</f>
        <v>21.059273301948465</v>
      </c>
      <c r="D10" s="60">
        <f>SUM(D9/'Приложение 1 '!D6*100)</f>
        <v>14.853633572293912</v>
      </c>
      <c r="E10" s="60">
        <f>SUM(E9/'Приложение 1 '!E6*100)</f>
        <v>12.187371821778004</v>
      </c>
      <c r="F10" s="60">
        <f>SUM(F9/'Приложение 1 '!F6*100)</f>
        <v>12.11962319337443</v>
      </c>
      <c r="G10" s="60">
        <f>SUM(G9/'Приложение 1 '!G6*100)</f>
        <v>11.217262005675737</v>
      </c>
      <c r="H10" s="60">
        <f>SUM(H9/'Приложение 1 '!H6*100)</f>
        <v>10.65628909253584</v>
      </c>
      <c r="I10" s="60">
        <f>SUM(I9/'Приложение 1 '!I6*100)</f>
        <v>9.947992058005823</v>
      </c>
    </row>
    <row r="11" spans="1:9" ht="16.5" thickBot="1">
      <c r="A11" s="27" t="s">
        <v>19</v>
      </c>
      <c r="B11" s="28">
        <f>SUM('Осн параметры ВМР (2)'!B18)</f>
        <v>1690880.1</v>
      </c>
      <c r="C11" s="28">
        <f>SUM('Осн параметры ВМР (2)'!C18)</f>
        <v>1831595</v>
      </c>
      <c r="D11" s="28">
        <f>SUM('Осн параметры ВМР (2)'!D18)</f>
        <v>1478604.6</v>
      </c>
      <c r="E11" s="28">
        <f>SUM('Осн параметры ВМР (2)'!E18)</f>
        <v>1257867.4</v>
      </c>
      <c r="F11" s="28">
        <f>SUM('Осн параметры ВМР (2)'!F18)</f>
        <v>1325082</v>
      </c>
      <c r="G11" s="28">
        <v>1335314.5</v>
      </c>
      <c r="H11" s="28">
        <v>1348667.6</v>
      </c>
      <c r="I11" s="28">
        <v>1348668.6</v>
      </c>
    </row>
    <row r="12" spans="1:9" ht="126.75" thickBot="1">
      <c r="A12" s="27" t="s">
        <v>24</v>
      </c>
      <c r="B12" s="60">
        <f>SUM(B11/'Приложение 1 '!B6*100)</f>
        <v>19.965036628403695</v>
      </c>
      <c r="C12" s="60">
        <f>SUM(C11/'Приложение 1 '!C6*100)</f>
        <v>20.24358480492923</v>
      </c>
      <c r="D12" s="60">
        <f>SUM(D11/'Приложение 1 '!D6*100)</f>
        <v>15.395830425378499</v>
      </c>
      <c r="E12" s="60">
        <f>SUM(E11/'Приложение 1 '!E6*100)</f>
        <v>12.3124800014177</v>
      </c>
      <c r="F12" s="60">
        <f>SUM(F11/'Приложение 1 '!F6*100)</f>
        <v>12.179432916797504</v>
      </c>
      <c r="G12" s="60">
        <f>SUM(G11/'Приложение 1 '!G6*100)</f>
        <v>11.490843162644214</v>
      </c>
      <c r="H12" s="60">
        <f>SUM(H11/'Приложение 1 '!H6*100)</f>
        <v>10.857658534035073</v>
      </c>
      <c r="I12" s="60">
        <f>SUM(I11/'Приложение 1 '!I6*100)</f>
        <v>10.13598448906908</v>
      </c>
    </row>
    <row r="13" spans="1:9" ht="16.5" thickBot="1">
      <c r="A13" s="27" t="s">
        <v>20</v>
      </c>
      <c r="B13" s="28">
        <f aca="true" t="shared" si="0" ref="B13:H13">SUM(B9-B11)</f>
        <v>-10480.5</v>
      </c>
      <c r="C13" s="28">
        <f>SUM(C9-C11)</f>
        <v>73801.69999999995</v>
      </c>
      <c r="D13" s="28">
        <f t="shared" si="0"/>
        <v>-52072.200000000186</v>
      </c>
      <c r="E13" s="28">
        <f t="shared" si="0"/>
        <v>-12781.299999999814</v>
      </c>
      <c r="F13" s="28">
        <f t="shared" si="0"/>
        <v>-6507.100000000093</v>
      </c>
      <c r="G13" s="28">
        <f t="shared" si="0"/>
        <v>-31792</v>
      </c>
      <c r="H13" s="28">
        <f t="shared" si="0"/>
        <v>-25012.800000000047</v>
      </c>
      <c r="I13" s="28">
        <f>SUM(I9-I11)</f>
        <v>-25013.800000000047</v>
      </c>
    </row>
    <row r="14" spans="1:9" ht="126.75" thickBot="1">
      <c r="A14" s="27" t="s">
        <v>25</v>
      </c>
      <c r="B14" s="60">
        <f>SUM(B13/'Приложение 1 '!B6*100)</f>
        <v>-0.12374831685817635</v>
      </c>
      <c r="C14" s="60">
        <f>SUM(C13/'Приложение 1 '!C6*100)</f>
        <v>0.8156884970192343</v>
      </c>
      <c r="D14" s="60">
        <f>SUM(D13/'Приложение 1 '!D6*100)</f>
        <v>-0.5421968530845888</v>
      </c>
      <c r="E14" s="60">
        <f>SUM(E13/'Приложение 1 '!E6*100)</f>
        <v>-0.12510817963969634</v>
      </c>
      <c r="F14" s="60">
        <f>SUM(F13/'Приложение 1 '!F6*100)</f>
        <v>-0.05980972342307432</v>
      </c>
      <c r="G14" s="60">
        <f>SUM(G13/'Приложение 1 '!G6*100)</f>
        <v>-0.2735811569684781</v>
      </c>
      <c r="H14" s="60">
        <f>SUM(H13/'Приложение 1 '!H6*100)</f>
        <v>-0.2013694414992345</v>
      </c>
      <c r="I14" s="60">
        <f>SUM(I13/'Приложение 1 '!I6*100)</f>
        <v>-0.18799243106325497</v>
      </c>
    </row>
    <row r="15" spans="1:9" ht="16.5" thickBot="1">
      <c r="A15" s="27" t="s">
        <v>21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</row>
    <row r="16" spans="1:9" ht="126.75" thickBot="1">
      <c r="A16" s="27" t="s">
        <v>26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</sheetData>
  <sheetProtection/>
  <mergeCells count="7">
    <mergeCell ref="I7:I8"/>
    <mergeCell ref="A3:H4"/>
    <mergeCell ref="A7:A8"/>
    <mergeCell ref="C7:C8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="60" zoomScalePageLayoutView="0" workbookViewId="0" topLeftCell="A1">
      <selection activeCell="L11" sqref="L11"/>
    </sheetView>
  </sheetViews>
  <sheetFormatPr defaultColWidth="9.140625" defaultRowHeight="15"/>
  <cols>
    <col min="1" max="1" width="35.28125" style="0" customWidth="1"/>
    <col min="2" max="2" width="13.57421875" style="0" customWidth="1"/>
    <col min="3" max="3" width="12.8515625" style="0" customWidth="1"/>
    <col min="4" max="5" width="13.57421875" style="0" customWidth="1"/>
    <col min="6" max="7" width="13.00390625" style="0" customWidth="1"/>
    <col min="8" max="8" width="14.00390625" style="0" customWidth="1"/>
    <col min="9" max="9" width="12.8515625" style="0" customWidth="1"/>
  </cols>
  <sheetData>
    <row r="1" ht="15">
      <c r="E1" s="9" t="s">
        <v>55</v>
      </c>
    </row>
    <row r="2" spans="1:7" ht="18.75">
      <c r="A2" s="141" t="s">
        <v>27</v>
      </c>
      <c r="B2" s="141"/>
      <c r="C2" s="141"/>
      <c r="D2" s="141"/>
      <c r="E2" s="141"/>
      <c r="F2" s="141"/>
      <c r="G2" s="141"/>
    </row>
    <row r="3" spans="1:7" ht="18.75">
      <c r="A3" s="141" t="s">
        <v>28</v>
      </c>
      <c r="B3" s="141"/>
      <c r="C3" s="141"/>
      <c r="D3" s="141"/>
      <c r="E3" s="141"/>
      <c r="F3" s="141"/>
      <c r="G3" s="141"/>
    </row>
    <row r="4" ht="9.75" customHeight="1">
      <c r="A4" s="4"/>
    </row>
    <row r="5" spans="1:7" ht="19.5" thickBot="1">
      <c r="A5" s="4"/>
      <c r="G5" t="s">
        <v>23</v>
      </c>
    </row>
    <row r="6" spans="1:9" ht="15.75">
      <c r="A6" s="139" t="s">
        <v>0</v>
      </c>
      <c r="B6" s="1">
        <v>2015</v>
      </c>
      <c r="C6" s="135" t="s">
        <v>34</v>
      </c>
      <c r="D6" s="95">
        <v>2017</v>
      </c>
      <c r="E6" s="95">
        <v>2018</v>
      </c>
      <c r="F6" s="135" t="s">
        <v>35</v>
      </c>
      <c r="G6" s="139" t="s">
        <v>32</v>
      </c>
      <c r="H6" s="139" t="s">
        <v>33</v>
      </c>
      <c r="I6" s="139" t="s">
        <v>79</v>
      </c>
    </row>
    <row r="7" spans="1:9" ht="16.5" customHeight="1" thickBot="1">
      <c r="A7" s="140"/>
      <c r="B7" s="2" t="s">
        <v>17</v>
      </c>
      <c r="C7" s="136"/>
      <c r="D7" s="96" t="s">
        <v>17</v>
      </c>
      <c r="E7" s="96" t="s">
        <v>17</v>
      </c>
      <c r="F7" s="136"/>
      <c r="G7" s="140"/>
      <c r="H7" s="140"/>
      <c r="I7" s="140"/>
    </row>
    <row r="8" spans="1:9" s="23" customFormat="1" ht="23.25" customHeight="1" thickBot="1">
      <c r="A8" s="27" t="s">
        <v>18</v>
      </c>
      <c r="B8" s="22">
        <f>SUM('Осн.параметры Консолид'!B6)</f>
        <v>2137438.9</v>
      </c>
      <c r="C8" s="102">
        <f>SUM('Осн.параметры Консолид'!C6)</f>
        <v>2489600.8</v>
      </c>
      <c r="D8" s="102">
        <f>SUM('Осн.параметры Консолид'!D6)</f>
        <v>1858303.5</v>
      </c>
      <c r="E8" s="102">
        <f>SUM('Осн.параметры Консолид'!E6)</f>
        <v>1392956.7</v>
      </c>
      <c r="F8" s="102">
        <f>SUM('Осн.параметры Консолид'!F6)</f>
        <v>1472025.2000000002</v>
      </c>
      <c r="G8" s="22">
        <f>SUM('Осн.параметры Консолид'!G6)</f>
        <v>1467806.2</v>
      </c>
      <c r="H8" s="22">
        <f>SUM('Осн.параметры Консолид'!H6)</f>
        <v>1491452.6</v>
      </c>
      <c r="I8" s="22">
        <f>SUM('Осн.параметры Консолид'!I6)</f>
        <v>1491452.6</v>
      </c>
    </row>
    <row r="9" spans="1:9" ht="95.25" thickBot="1">
      <c r="A9" s="3" t="s">
        <v>26</v>
      </c>
      <c r="B9" s="7">
        <f>SUM(B8/'Приложение 1 '!B6*100)</f>
        <v>25.23777169621601</v>
      </c>
      <c r="C9" s="7">
        <f>SUM(C8/'Приложение 1 '!C6*100)</f>
        <v>27.516151182559273</v>
      </c>
      <c r="D9" s="7">
        <f>SUM(D8/'Приложение 1 '!D6*100)</f>
        <v>19.349409277427753</v>
      </c>
      <c r="E9" s="7">
        <f>SUM(E8/'Приложение 1 '!E6*100)</f>
        <v>13.634784963495195</v>
      </c>
      <c r="F9" s="7">
        <f>SUM(F8/'Приложение 1 '!F6*100)</f>
        <v>13.530054876026865</v>
      </c>
      <c r="G9" s="7">
        <f>SUM(G8/'Приложение 1 '!G6*100)</f>
        <v>12.630980070505327</v>
      </c>
      <c r="H9" s="7">
        <f>SUM(H8/'Приложение 1 '!H6*100)</f>
        <v>12.007171411620476</v>
      </c>
      <c r="I9" s="7">
        <f>SUM(I8/'Приложение 1 '!I6*100)</f>
        <v>11.209084588891407</v>
      </c>
    </row>
    <row r="10" spans="1:9" ht="16.5" thickBot="1">
      <c r="A10" s="3" t="s">
        <v>19</v>
      </c>
      <c r="B10" s="22">
        <v>2105107.5</v>
      </c>
      <c r="C10" s="22">
        <f>SUM('Осн.параметры Консолид'!C19)</f>
        <v>2468097.2</v>
      </c>
      <c r="D10" s="22">
        <f>SUM('Осн.параметры Консолид'!D19)</f>
        <v>1927223.7</v>
      </c>
      <c r="E10" s="22">
        <f>SUM('Осн.параметры Консолид'!E19)</f>
        <v>1412573.1</v>
      </c>
      <c r="F10" s="22">
        <f>SUM('Осн.параметры Консолид'!F19)</f>
        <v>1485581.2</v>
      </c>
      <c r="G10" s="22">
        <f>SUM('Осн.параметры Консолид'!G19)</f>
        <v>1516576.1</v>
      </c>
      <c r="H10" s="22">
        <f>SUM('Осн.параметры Консолид'!H19)</f>
        <v>1516576.1</v>
      </c>
      <c r="I10" s="22">
        <f>SUM('Осн.параметры Консолид'!I19)</f>
        <v>1516576.1</v>
      </c>
    </row>
    <row r="11" spans="1:9" ht="95.25" thickBot="1">
      <c r="A11" s="3" t="s">
        <v>26</v>
      </c>
      <c r="B11" s="8">
        <f>SUM(B10/'Приложение 1 '!B6*100)</f>
        <v>24.856019267260482</v>
      </c>
      <c r="C11" s="8">
        <f>SUM(C10/'Приложение 1 '!C6*100)</f>
        <v>27.27848403987147</v>
      </c>
      <c r="D11" s="8">
        <f>SUM(D10/'Приложение 1 '!D6*100)</f>
        <v>20.067034335596226</v>
      </c>
      <c r="E11" s="8">
        <f>SUM(E10/'Приложение 1 '!E6*100)</f>
        <v>13.826797676997279</v>
      </c>
      <c r="F11" s="8">
        <f>SUM(F10/'Приложение 1 '!F6*100)</f>
        <v>13.654654253740928</v>
      </c>
      <c r="G11" s="8">
        <f>SUM(G10/'Приложение 1 '!G6*100)</f>
        <v>13.050661929691193</v>
      </c>
      <c r="H11" s="8">
        <f>SUM(H10/'Приложение 1 '!H6*100)</f>
        <v>12.209432060708384</v>
      </c>
      <c r="I11" s="8">
        <f>SUM(I10/'Приложение 1 '!I6*100)</f>
        <v>11.397901475642627</v>
      </c>
    </row>
    <row r="12" spans="1:9" s="23" customFormat="1" ht="16.5" thickBot="1">
      <c r="A12" s="27" t="s">
        <v>20</v>
      </c>
      <c r="B12" s="28">
        <f>SUM(B8-B10)</f>
        <v>32331.399999999907</v>
      </c>
      <c r="C12" s="28">
        <f>SUM(C8-C10)</f>
        <v>21503.599999999627</v>
      </c>
      <c r="D12" s="28">
        <f>SUM(D8-D10)</f>
        <v>-68920.19999999995</v>
      </c>
      <c r="E12" s="28">
        <f>SUM(E8-E10)</f>
        <v>-19616.40000000014</v>
      </c>
      <c r="F12" s="28">
        <f>SUM(F8-F10)</f>
        <v>-13555.999999999767</v>
      </c>
      <c r="G12" s="28">
        <f>SUM(G8-G10)</f>
        <v>-48769.90000000014</v>
      </c>
      <c r="H12" s="28">
        <f>SUM(H8-H10)</f>
        <v>-25123.5</v>
      </c>
      <c r="I12" s="28">
        <f>SUM(I8-I10)</f>
        <v>-25123.5</v>
      </c>
    </row>
    <row r="13" spans="1:9" ht="95.25" thickBot="1">
      <c r="A13" s="3" t="s">
        <v>26</v>
      </c>
      <c r="B13" s="7">
        <f>SUM(B12/'Приложение 1 '!B6*100)</f>
        <v>0.38175242895552997</v>
      </c>
      <c r="C13" s="7">
        <f>SUM(C12/'Приложение 1 '!C6*100)</f>
        <v>0.23766714268780414</v>
      </c>
      <c r="D13" s="7">
        <f>SUM(D12/'Приложение 1 '!D6*100)</f>
        <v>-0.7176250581684721</v>
      </c>
      <c r="E13" s="7">
        <f>SUM(E12/'Приложение 1 '!E6*100)</f>
        <v>-0.1920127135020845</v>
      </c>
      <c r="F13" s="7">
        <f>SUM(F12/'Приложение 1 '!F6*100)</f>
        <v>-0.12459937771406157</v>
      </c>
      <c r="G13" s="7">
        <f>SUM(G12/'Приложение 1 '!G6*100)</f>
        <v>-0.4196818591858649</v>
      </c>
      <c r="H13" s="7">
        <f>SUM(H12/'Приложение 1 '!H6*100)</f>
        <v>-0.2022606490879073</v>
      </c>
      <c r="I13" s="7">
        <f>SUM(I12/'Приложение 1 '!I6*100)</f>
        <v>-0.1888168867512204</v>
      </c>
    </row>
    <row r="14" spans="1:9" ht="16.5" thickBot="1">
      <c r="A14" s="3" t="s">
        <v>21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95.25" thickBot="1">
      <c r="A15" s="3" t="s">
        <v>29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ht="18.75">
      <c r="A16" s="4"/>
    </row>
    <row r="17" ht="18.75">
      <c r="A17" s="4"/>
    </row>
    <row r="18" ht="18.75">
      <c r="A18" s="4"/>
    </row>
    <row r="19" ht="18.75">
      <c r="A19" s="5"/>
    </row>
  </sheetData>
  <sheetProtection/>
  <mergeCells count="8">
    <mergeCell ref="I6:I7"/>
    <mergeCell ref="H6:H7"/>
    <mergeCell ref="A2:G2"/>
    <mergeCell ref="A3:G3"/>
    <mergeCell ref="A6:A7"/>
    <mergeCell ref="C6:C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="60" zoomScalePageLayoutView="0" workbookViewId="0" topLeftCell="A1">
      <selection activeCell="C18" sqref="C18:H22"/>
    </sheetView>
  </sheetViews>
  <sheetFormatPr defaultColWidth="9.140625" defaultRowHeight="15"/>
  <cols>
    <col min="1" max="1" width="62.7109375" style="0" customWidth="1"/>
    <col min="2" max="2" width="14.8515625" style="0" customWidth="1"/>
    <col min="3" max="3" width="16.140625" style="0" customWidth="1"/>
    <col min="4" max="4" width="15.00390625" style="23" customWidth="1"/>
    <col min="5" max="5" width="18.8515625" style="0" customWidth="1"/>
    <col min="6" max="6" width="13.8515625" style="0" customWidth="1"/>
    <col min="7" max="7" width="15.421875" style="0" customWidth="1"/>
    <col min="8" max="8" width="15.140625" style="0" customWidth="1"/>
  </cols>
  <sheetData>
    <row r="1" ht="15">
      <c r="E1" s="9" t="s">
        <v>70</v>
      </c>
    </row>
    <row r="2" spans="1:8" ht="45.75" customHeight="1">
      <c r="A2" s="142" t="s">
        <v>58</v>
      </c>
      <c r="B2" s="142"/>
      <c r="C2" s="142"/>
      <c r="D2" s="142"/>
      <c r="E2" s="142"/>
      <c r="F2" s="142"/>
      <c r="G2" s="142"/>
      <c r="H2" s="142"/>
    </row>
    <row r="3" ht="15">
      <c r="H3" t="s">
        <v>69</v>
      </c>
    </row>
    <row r="4" spans="1:8" ht="15.75">
      <c r="A4" s="11" t="s">
        <v>0</v>
      </c>
      <c r="B4" s="11" t="s">
        <v>62</v>
      </c>
      <c r="C4" s="11" t="s">
        <v>63</v>
      </c>
      <c r="D4" s="12" t="s">
        <v>38</v>
      </c>
      <c r="E4" s="11" t="s">
        <v>39</v>
      </c>
      <c r="F4" s="11" t="s">
        <v>31</v>
      </c>
      <c r="G4" s="11" t="s">
        <v>40</v>
      </c>
      <c r="H4" s="12" t="s">
        <v>41</v>
      </c>
    </row>
    <row r="5" spans="1:8" ht="15.75">
      <c r="A5" s="13" t="s">
        <v>59</v>
      </c>
      <c r="B5" s="15">
        <v>1690880.2</v>
      </c>
      <c r="C5" s="15">
        <f>SUM(C6+C14)</f>
        <v>1831594.9999999998</v>
      </c>
      <c r="D5" s="81">
        <f>SUM(D6+D14)</f>
        <v>1478604.7</v>
      </c>
      <c r="E5" s="15">
        <f>SUM(E6+E14)</f>
        <v>1257867.4000000001</v>
      </c>
      <c r="F5" s="15">
        <f>SUM(F6+F14)</f>
        <v>1325082</v>
      </c>
      <c r="G5" s="15">
        <f>SUM(G6+G14)</f>
        <v>1335314.5</v>
      </c>
      <c r="H5" s="15">
        <f>SUM(H6+H14)</f>
        <v>1348667.6</v>
      </c>
    </row>
    <row r="6" spans="1:8" ht="15.75">
      <c r="A6" s="14" t="s">
        <v>60</v>
      </c>
      <c r="B6" s="15">
        <f>SUM(B8:B13)</f>
        <v>1522726.4</v>
      </c>
      <c r="C6" s="15">
        <f aca="true" t="shared" si="0" ref="C6:H6">SUM(C8:C13)</f>
        <v>1787403.5999999999</v>
      </c>
      <c r="D6" s="81">
        <f>SUM(D8:D13)</f>
        <v>1471848.7</v>
      </c>
      <c r="E6" s="15">
        <f>SUM(E8:E13)</f>
        <v>1232083.4000000001</v>
      </c>
      <c r="F6" s="15">
        <f t="shared" si="0"/>
        <v>1276514.9</v>
      </c>
      <c r="G6" s="15">
        <f t="shared" si="0"/>
        <v>1298909.5</v>
      </c>
      <c r="H6" s="15">
        <f t="shared" si="0"/>
        <v>1323630.1</v>
      </c>
    </row>
    <row r="7" spans="1:8" ht="15.75">
      <c r="A7" s="6" t="s">
        <v>61</v>
      </c>
      <c r="B7" s="19">
        <f>SUM(B6/B5)</f>
        <v>0.9005525051390394</v>
      </c>
      <c r="C7" s="19">
        <f aca="true" t="shared" si="1" ref="C7:H7">SUM(C6/C5)</f>
        <v>0.9758727229545834</v>
      </c>
      <c r="D7" s="103">
        <f t="shared" si="1"/>
        <v>0.9954308274551</v>
      </c>
      <c r="E7" s="19">
        <f t="shared" si="1"/>
        <v>0.9795018139431867</v>
      </c>
      <c r="F7" s="19">
        <f t="shared" si="1"/>
        <v>0.9633478531894629</v>
      </c>
      <c r="G7" s="19">
        <f t="shared" si="1"/>
        <v>0.9727367597670811</v>
      </c>
      <c r="H7" s="19">
        <f t="shared" si="1"/>
        <v>0.9814353811124401</v>
      </c>
    </row>
    <row r="8" spans="1:8" ht="48" thickBot="1">
      <c r="A8" s="10" t="s">
        <v>64</v>
      </c>
      <c r="B8" s="15">
        <v>975052.2</v>
      </c>
      <c r="C8" s="15">
        <v>1265977.2</v>
      </c>
      <c r="D8" s="81">
        <v>1062646.6</v>
      </c>
      <c r="E8" s="15">
        <v>850878.3</v>
      </c>
      <c r="F8" s="15">
        <v>890809.6</v>
      </c>
      <c r="G8" s="15">
        <v>723070.3</v>
      </c>
      <c r="H8" s="15">
        <v>744162.4</v>
      </c>
    </row>
    <row r="9" spans="1:8" ht="48" thickBot="1">
      <c r="A9" s="10" t="s">
        <v>65</v>
      </c>
      <c r="B9" s="15">
        <v>352047.6</v>
      </c>
      <c r="C9" s="15">
        <v>187657.5</v>
      </c>
      <c r="D9" s="81">
        <v>77090.4</v>
      </c>
      <c r="E9" s="15">
        <v>86171.9</v>
      </c>
      <c r="F9" s="15">
        <v>86642</v>
      </c>
      <c r="G9" s="15">
        <v>263385.4</v>
      </c>
      <c r="H9" s="29">
        <v>260686.9</v>
      </c>
    </row>
    <row r="10" spans="1:8" ht="32.25" thickBot="1">
      <c r="A10" s="10" t="s">
        <v>71</v>
      </c>
      <c r="B10" s="15">
        <v>18952.6</v>
      </c>
      <c r="C10" s="15">
        <v>14153.8</v>
      </c>
      <c r="D10" s="81">
        <v>15519.2</v>
      </c>
      <c r="E10" s="15">
        <v>16029.3</v>
      </c>
      <c r="F10" s="15">
        <v>15259.7</v>
      </c>
      <c r="G10" s="15">
        <v>16123.8</v>
      </c>
      <c r="H10" s="15">
        <v>16607</v>
      </c>
    </row>
    <row r="11" spans="1:8" ht="48" thickBot="1">
      <c r="A11" s="10" t="s">
        <v>66</v>
      </c>
      <c r="B11" s="15">
        <v>57361.3</v>
      </c>
      <c r="C11" s="15">
        <v>40736.2</v>
      </c>
      <c r="D11" s="81">
        <v>41494.2</v>
      </c>
      <c r="E11" s="15">
        <v>20686.6</v>
      </c>
      <c r="F11" s="15">
        <v>20984.4</v>
      </c>
      <c r="G11" s="15">
        <v>19879.2</v>
      </c>
      <c r="H11" s="15">
        <v>20475.5</v>
      </c>
    </row>
    <row r="12" spans="1:8" ht="47.25">
      <c r="A12" s="6" t="s">
        <v>67</v>
      </c>
      <c r="B12" s="15">
        <v>119312.7</v>
      </c>
      <c r="C12" s="15">
        <v>164142.4</v>
      </c>
      <c r="D12" s="81">
        <v>155941.3</v>
      </c>
      <c r="E12" s="15">
        <v>158238.3</v>
      </c>
      <c r="F12" s="15">
        <v>164240.2</v>
      </c>
      <c r="G12" s="15">
        <v>174954.4</v>
      </c>
      <c r="H12" s="15">
        <v>180203</v>
      </c>
    </row>
    <row r="13" spans="1:8" ht="31.5">
      <c r="A13" s="6" t="s">
        <v>68</v>
      </c>
      <c r="B13" s="15">
        <v>0</v>
      </c>
      <c r="C13" s="15">
        <v>114736.5</v>
      </c>
      <c r="D13" s="81">
        <v>119157</v>
      </c>
      <c r="E13" s="15">
        <v>100079</v>
      </c>
      <c r="F13" s="15">
        <v>98579</v>
      </c>
      <c r="G13" s="15">
        <v>101496.4</v>
      </c>
      <c r="H13" s="15">
        <v>101495.3</v>
      </c>
    </row>
    <row r="14" spans="1:8" ht="15.75">
      <c r="A14" s="14" t="s">
        <v>72</v>
      </c>
      <c r="B14" s="15">
        <f>SUM(B5-B6)</f>
        <v>168153.80000000005</v>
      </c>
      <c r="C14" s="15">
        <v>44191.4</v>
      </c>
      <c r="D14" s="81">
        <v>6756</v>
      </c>
      <c r="E14" s="15">
        <v>25784</v>
      </c>
      <c r="F14" s="15">
        <v>48567.1</v>
      </c>
      <c r="G14" s="15">
        <v>36405</v>
      </c>
      <c r="H14" s="17">
        <v>25037.5</v>
      </c>
    </row>
    <row r="15" spans="1:8" ht="15.75">
      <c r="A15" s="6" t="s">
        <v>61</v>
      </c>
      <c r="B15" s="19">
        <f>SUM(B14/B5)</f>
        <v>0.0994474948609606</v>
      </c>
      <c r="C15" s="19">
        <f aca="true" t="shared" si="2" ref="C15:H15">SUM(C14/C5)</f>
        <v>0.024127277045416704</v>
      </c>
      <c r="D15" s="103">
        <f t="shared" si="2"/>
        <v>0.004569172544899931</v>
      </c>
      <c r="E15" s="19">
        <f>SUM(E14/E5)</f>
        <v>0.0204981860568133</v>
      </c>
      <c r="F15" s="19">
        <f t="shared" si="2"/>
        <v>0.03665214681053701</v>
      </c>
      <c r="G15" s="19">
        <f t="shared" si="2"/>
        <v>0.02726324023291891</v>
      </c>
      <c r="H15" s="19">
        <f t="shared" si="2"/>
        <v>0.01856461888755984</v>
      </c>
    </row>
    <row r="17" spans="1:8" ht="31.5">
      <c r="A17" s="20" t="s">
        <v>75</v>
      </c>
      <c r="D17" s="104"/>
      <c r="E17" s="65"/>
      <c r="F17" s="65"/>
      <c r="G17" s="18"/>
      <c r="H17" s="18"/>
    </row>
    <row r="18" spans="1:8" ht="15.75">
      <c r="A18" s="20" t="s">
        <v>74</v>
      </c>
      <c r="C18" s="123"/>
      <c r="D18" s="124"/>
      <c r="E18" s="107"/>
      <c r="F18" s="107"/>
      <c r="G18" s="125"/>
      <c r="H18" s="125"/>
    </row>
    <row r="19" spans="3:8" ht="15">
      <c r="C19" s="123"/>
      <c r="D19" s="66"/>
      <c r="E19" s="123"/>
      <c r="F19" s="123"/>
      <c r="G19" s="123"/>
      <c r="H19" s="123"/>
    </row>
    <row r="20" spans="3:8" ht="15">
      <c r="C20" s="123"/>
      <c r="D20" s="66"/>
      <c r="E20" s="123"/>
      <c r="F20" s="123"/>
      <c r="G20" s="123"/>
      <c r="H20" s="123"/>
    </row>
    <row r="21" spans="3:8" ht="15">
      <c r="C21" s="123"/>
      <c r="D21" s="66"/>
      <c r="E21" s="123"/>
      <c r="F21" s="123"/>
      <c r="G21" s="123"/>
      <c r="H21" s="123"/>
    </row>
    <row r="22" spans="3:8" ht="15">
      <c r="C22" s="123"/>
      <c r="D22" s="66"/>
      <c r="E22" s="123"/>
      <c r="F22" s="123"/>
      <c r="G22" s="123"/>
      <c r="H22" s="123"/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2017-02-28T11:56:21Z</dcterms:modified>
  <cp:category/>
  <cp:version/>
  <cp:contentType/>
  <cp:contentStatus/>
</cp:coreProperties>
</file>