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95" windowHeight="9975" activeTab="0"/>
  </bookViews>
  <sheets>
    <sheet name="План реализации" sheetId="1" r:id="rId1"/>
    <sheet name="Показатели" sheetId="2" r:id="rId2"/>
  </sheets>
  <definedNames>
    <definedName name="_xlnm.Print_Titles" localSheetId="1">'Показатели'!$3:$6</definedName>
  </definedNames>
  <calcPr fullCalcOnLoad="1"/>
</workbook>
</file>

<file path=xl/sharedStrings.xml><?xml version="1.0" encoding="utf-8"?>
<sst xmlns="http://schemas.openxmlformats.org/spreadsheetml/2006/main" count="465" uniqueCount="267">
  <si>
    <t>№</t>
  </si>
  <si>
    <t>Фактическое исполнение расходов на отчетную дату (нарастающим итогом), тыс. руб.</t>
  </si>
  <si>
    <t>Основное мероприятие 2. Информационная, консультационная поддержка субъектов малого и среднего предпринимательства</t>
  </si>
  <si>
    <t>Мероприятие 2.6. Организация и проведение программы учебно-методического курса, включая консультации по бизнес-планам для стартовиков, начинающих предпринимательскую деятельность</t>
  </si>
  <si>
    <t>Основное мероприятие 3. Содействие в продвижении продукции (работ, услуг) субъектов малого и среднего предпринимательства на товарные рынки</t>
  </si>
  <si>
    <t>Мероприятие 3.1. Организация и проведение конкурса среди специалистов субъектов малого предпринимательства Волосовского муниципального района по парикмахерскому искусству</t>
  </si>
  <si>
    <t>Мероприятие 3.2. Организация и проведение конкурса среди специалистов субъектов малого предпринимательства Волосовского муниципального района по кулинарному искусству</t>
  </si>
  <si>
    <t xml:space="preserve">Подпрограмма 3 «Развитие малого, среднего предпринимательства и потребительского рынка Волосовского муниципального района Ленинградской области»  </t>
  </si>
  <si>
    <t>Наименование основного мероприятия, мероприятия основного   мероприятия</t>
  </si>
  <si>
    <t>Ответственный исполнитель (ОИВ)</t>
  </si>
  <si>
    <t>План расходов на реализацию государственной программы в отчетном   году, тыс. руб.</t>
  </si>
  <si>
    <t>Выполнено на отчетную  дату (нарастающим итогом), тыс. руб.</t>
  </si>
  <si>
    <t>ФБ</t>
  </si>
  <si>
    <t>ОБ</t>
  </si>
  <si>
    <t>МБ</t>
  </si>
  <si>
    <t>Проч. ист-ки</t>
  </si>
  <si>
    <t>Фактическая дата начала  реализ-ии мероприятия (квартал, год)</t>
  </si>
  <si>
    <t>Фактическая дата окончания реализ-ии мероприятия  (квартал, год)</t>
  </si>
  <si>
    <t>1.1</t>
  </si>
  <si>
    <t>2.1</t>
  </si>
  <si>
    <t>2.2</t>
  </si>
  <si>
    <t>2.3</t>
  </si>
  <si>
    <t>2.4</t>
  </si>
  <si>
    <t>4.1</t>
  </si>
  <si>
    <t>№ п/п</t>
  </si>
  <si>
    <t>Показатель (индикатор) (наименование)</t>
  </si>
  <si>
    <t>Отчетный год</t>
  </si>
  <si>
    <t>План</t>
  </si>
  <si>
    <t>Факт</t>
  </si>
  <si>
    <t>единиц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</si>
  <si>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</si>
  <si>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балл</t>
  </si>
  <si>
    <t xml:space="preserve">Количество проведенных мероприятий, направленных на развитие малого и среднего предпринимательства на территории Волосовского муниципального района (семинары, конференции, круглые столы, встречи, тематические выставки, ярмарки, районные праздники и др.) </t>
  </si>
  <si>
    <t xml:space="preserve">Количество экземпляров информационно-справочных, методических и презентационных материалов, посвященных вопросам развития малого и среднего предпринимательства </t>
  </si>
  <si>
    <t>Количество статей, посвященных деятельности субъектов малого и среднего предпринимательства и наиболее заметным событиям в их бизнесе, размещенных в общественно-политической газете "Сельская новь"</t>
  </si>
  <si>
    <t>Количество участников конкурса среди специалистов субъектов малого предпринимательства Волосовского муниципального района по парикмахерскому искусству</t>
  </si>
  <si>
    <t>Количество участников конкурса среди специалистов субъектов малого предпринимательства Волосовского муниципального района по кулинарному искусству</t>
  </si>
  <si>
    <t>Количество начинающих предпринимательскую деятельность, получивших консультации по бизнес-планам, в рамках программы учебно-методического курса</t>
  </si>
  <si>
    <t>человек</t>
  </si>
  <si>
    <t>Год, предшествующий отчетному</t>
  </si>
  <si>
    <t>Значения показателей (инди­каторов) муниципальной программы, подпрограммы муниципальной программы</t>
  </si>
  <si>
    <t>Обоснование  отклонений значений  показателя (индикатора)</t>
  </si>
  <si>
    <t>Подпрограмма № 1. "Устойчивое развитие сельских территорий муниципального образования Волосовский муниципальный район Ленинградской области"</t>
  </si>
  <si>
    <t>Отдел архитектуры и капитального строительства АМО ВМР ЛО</t>
  </si>
  <si>
    <t>Подпрограмма №2. «Материальная  поддержка  сельхозтоваропроизводителей агропромышленного  комплекса  Волосовского муниципального образования  Ленинградской области»</t>
  </si>
  <si>
    <t>Основное мероприятие 1. Развитие отраслей растениеводства</t>
  </si>
  <si>
    <t>Отдел сельского хозяйства администрации МО Волосовский МР ЛО</t>
  </si>
  <si>
    <t>Мероприятие 1.1. Поддержка производства картофеля. Возмещение части затрат на  выращивание   картофеля.Выделение субсидии на 1 га посевных площадей под картофелем</t>
  </si>
  <si>
    <t>2.1.1</t>
  </si>
  <si>
    <t>Итого по Подпрограмме №1</t>
  </si>
  <si>
    <t xml:space="preserve">Основное мероприятие 2. Поддержка крестьянских (фермерских) хозяйств </t>
  </si>
  <si>
    <t>Мероприятие 2.1. Поддержка производства картофеля. Возмещение части затрат на  выращивание   картофеля.Выделение субсидии на 1 га посевных площадей под картофелем</t>
  </si>
  <si>
    <t>Мероприятие 2.2. Поддержка развития рыбоводства в замкнутой  системе  водообеспечения</t>
  </si>
  <si>
    <t>Мероприятие 2.3. Развитие  сельского агротуризма. Возмещение части затрат на создание информационно-туристического центра и пополнение  зоопарка животных</t>
  </si>
  <si>
    <t>Мероприятие 2.4.  Поддержка развития  рыбоводства в открытых  бассейнах</t>
  </si>
  <si>
    <t>2.2.1</t>
  </si>
  <si>
    <t>2.2.2</t>
  </si>
  <si>
    <t>2.2.3</t>
  </si>
  <si>
    <t>2.2.4</t>
  </si>
  <si>
    <t>Основное мероприятие 3. Проведение конкурсов профессионального мастерства</t>
  </si>
  <si>
    <t>Мероприятие 3.1. Мероприятия по продвижению передового опыта. Конкурс  техников-биологов</t>
  </si>
  <si>
    <t>Мероприятие 3.2. Мероприятия по продвижению передового опыта. Конкурс  механизаторов- пахарей</t>
  </si>
  <si>
    <t>Мероприятие 3.3. Проведение  ежегодного слета  передовиков</t>
  </si>
  <si>
    <t>2.3.1</t>
  </si>
  <si>
    <t>2.3.2</t>
  </si>
  <si>
    <t>2.3.3</t>
  </si>
  <si>
    <t>Основное мероприятие 4. Осуществление отдельных государственных полномочий Ленинградской области по поддержке сельскохозяйственного производства</t>
  </si>
  <si>
    <t>Мероприятие 4.2. Выполнение государственных полномочий по возмещению части затрат на приобретение комбикорма на содержание сельскохозяйственных животных и птицы К(Ф)Х и ЛПХ</t>
  </si>
  <si>
    <t>2.4.1</t>
  </si>
  <si>
    <t>2.4.2</t>
  </si>
  <si>
    <t>Итого по Подпрограмме №2</t>
  </si>
  <si>
    <t>3.2.</t>
  </si>
  <si>
    <t>3.2.3</t>
  </si>
  <si>
    <t>3.2.6</t>
  </si>
  <si>
    <t>3.3.</t>
  </si>
  <si>
    <t>3.3.1</t>
  </si>
  <si>
    <t>3.3.2</t>
  </si>
  <si>
    <t>Итого по Подпрограмме №3</t>
  </si>
  <si>
    <t>Производство картофеля в  сельхозпредприятиях</t>
  </si>
  <si>
    <t>тонн</t>
  </si>
  <si>
    <t>Производство картофеля в крестьянских(фермерских) хозяйствах</t>
  </si>
  <si>
    <t>Обрабатываемые  площади сельскохозяйственных угодий</t>
  </si>
  <si>
    <t>га</t>
  </si>
  <si>
    <t>Производство  рыбы  в замкнутой системе водообеспечения</t>
  </si>
  <si>
    <t>Проведение конкурсов  профессионального мастерства</t>
  </si>
  <si>
    <t>кол-во</t>
  </si>
  <si>
    <t>Доля прибыльных сельскохозяйственных организаций в общем их числе</t>
  </si>
  <si>
    <t>%</t>
  </si>
  <si>
    <t>Среднемесячная номинальная заработная плата в сельском хозяйстве (по сельскохозяйственным организациям, не относящимся к субъектам малого предпринимательства)</t>
  </si>
  <si>
    <t>тыс. руб.</t>
  </si>
  <si>
    <t>Производство  рыбы  в открытых бассейнах</t>
  </si>
  <si>
    <t>Приобретение комбикормов крестьянскими (фермерскими) и личными подсобными хозяйствами на содержание сельскохозяйственных животных и птицы в рамках реализации государственных полномочий</t>
  </si>
  <si>
    <t>Подпрограмма 2. "Материальная  поддержка  сельхозтоваропроизводителей агропромышленного  комплекса  Волосовского муниципального образования  Ленинградской области"</t>
  </si>
  <si>
    <t>Подпрограмма 1. "Устойчивое развитие сельских территорий муниципального образования Волосовский муниципальный район Ленинградской области"</t>
  </si>
  <si>
    <t>Разработка генеральной схемы очистки территории</t>
  </si>
  <si>
    <t>комплект</t>
  </si>
  <si>
    <t>кол-во проектов</t>
  </si>
  <si>
    <t xml:space="preserve">Количество ликвидированных несанкционированных свалок </t>
  </si>
  <si>
    <t>Количество участников принявших участие в экологических мероприятиях</t>
  </si>
  <si>
    <t>тыс. чел.</t>
  </si>
  <si>
    <t>Число дорог, в отношении которых проводился текущий ремонт</t>
  </si>
  <si>
    <t>Число дорог, в отношении которых проводился капитальный ремонт</t>
  </si>
  <si>
    <t>Строительство автомобильных дорог муниципального значения</t>
  </si>
  <si>
    <t>Число сельских населенных пунктов, не имеющих устойчивой связи с региональными автомобильными дорогами</t>
  </si>
  <si>
    <t>Доля муниципальных автомобильных дорог, в отношении которых проводились мероприятия по зимнему и летнему содержанию дорог</t>
  </si>
  <si>
    <t>Сектор природопользования, экологического контроля и санитарной безопасности АМО ВМР ЛО</t>
  </si>
  <si>
    <t>Основное мероприятие 1. Улучшение организации сбора, вывоза и переработки (утилизации отходов).</t>
  </si>
  <si>
    <t>Мероприятие 1.1 Разработка генеральной схемы очистки территории Волосовского района</t>
  </si>
  <si>
    <t>1.6 Сбор и вывоз люминесцентных ламп от бюджетных учреждений</t>
  </si>
  <si>
    <t>1.7 Ликвидация несанкционированных свалок</t>
  </si>
  <si>
    <t>Сектор природопользования, экологического контроля и санитарной безопасности АМО ВМР ЛО         Администрации сельских  поселений</t>
  </si>
  <si>
    <t>Сектор муниципального хозяйства администрации МО Волосовский муниципальный район</t>
  </si>
  <si>
    <t>Основное мероприятие 1. Строительство дорог муниципального значения</t>
  </si>
  <si>
    <t>Мероприятие 1.1. Подготовка проектно-сметной документации и прохождение государственной экспертизы</t>
  </si>
  <si>
    <t>Основное мероприятие 2. Ремонт автомобильных дорог муниципального значения</t>
  </si>
  <si>
    <t>Основное мероприятие 3. Содержание автомобильных дорог муниципального значения</t>
  </si>
  <si>
    <t>Мероприятие 3.1. Зимнее содержание автомобильных дорог муниципального значения</t>
  </si>
  <si>
    <t>Мероприятие 3.2. Летнее  содержание автомобильных дорог муниципального значения</t>
  </si>
  <si>
    <t>5.1</t>
  </si>
  <si>
    <t>5.2</t>
  </si>
  <si>
    <t>5.2.2</t>
  </si>
  <si>
    <t>Отчет о реализации муниципальной программы</t>
  </si>
  <si>
    <t>"Устойчивое развитие Волосовского муниципального района Ленинградской области"</t>
  </si>
  <si>
    <t>Основное мероприятие 1. Развитие сети плоскостных сооружений в сельской местности</t>
  </si>
  <si>
    <r>
      <t>С</t>
    </r>
    <r>
      <rPr>
        <vertAlign val="subscript"/>
        <sz val="11"/>
        <color indexed="8"/>
        <rFont val="Calibri"/>
        <family val="2"/>
      </rPr>
      <t>зуз</t>
    </r>
  </si>
  <si>
    <r>
      <t>С</t>
    </r>
    <r>
      <rPr>
        <vertAlign val="subscript"/>
        <sz val="11"/>
        <color indexed="8"/>
        <rFont val="Calibri"/>
        <family val="2"/>
      </rPr>
      <t>зуз1</t>
    </r>
  </si>
  <si>
    <t>3.2.2</t>
  </si>
  <si>
    <t xml:space="preserve">Мероприятие 2.2. Подготовка и издание информационно-справочных, методических, презентационных и поздравительных материалов, посвященных вопросам развития малого и среднего предпринимательства </t>
  </si>
  <si>
    <t>4.2</t>
  </si>
  <si>
    <t>Основное мероприятие 2. Улучшение экологической обстановки на территории района</t>
  </si>
  <si>
    <t>2.1 Выполнение мероприятий по благоустройству территории района и софинансирование региональных программ</t>
  </si>
  <si>
    <t>4.2.2</t>
  </si>
  <si>
    <t>2.2 Выполнение работ по содержанию межпоселенческого кладбища д. Захонье</t>
  </si>
  <si>
    <t>Количество плоскостных спортивных сооружений, по которым выполнены работы по строительству и реконструкции</t>
  </si>
  <si>
    <t>Разработка проектов нормативов образования отходов и лимитов на их размещение для адм.  поселений и бюджетных учреждений</t>
  </si>
  <si>
    <t>Количество утилиз-ых люминесцентных ламп</t>
  </si>
  <si>
    <t>Количество утилизированной компьютерной техники и оргтехники</t>
  </si>
  <si>
    <t>Доля муниципальных автомобильных дорог, не отвечающих нормативным требованиям, от общей протяженности муниц. Автомоб.  дорог</t>
  </si>
  <si>
    <t>0</t>
  </si>
  <si>
    <t>Сведения о фактически достигнутых значениях показателей (индикаторов) муниципальной программы                         "Устойчивое развитие Волосовского муниципального района Ленинградской области"</t>
  </si>
  <si>
    <t>Подпрограмма № 4 "Развитие автомобильных дорог Волосовского муниципального района Ленинградской области"</t>
  </si>
  <si>
    <t>Подпрограмма № 5 «Охрана окружающей среды в Волосовском муниципальном районе Ленинградской области»</t>
  </si>
  <si>
    <t>Итого по Подпрограмме №5</t>
  </si>
  <si>
    <t>Итого по Подпрограмме № 4</t>
  </si>
  <si>
    <t>Подпрограмма 4. "Развитие автомобильных дорог Волосовского муниципального района Ленинградской области"</t>
  </si>
  <si>
    <t>Подпрограмма 5. «Охрана окружающей среды в Волосовском муниципальном районе Ленинградской области»</t>
  </si>
  <si>
    <t>Ед. изм</t>
  </si>
  <si>
    <t>План по всем МП</t>
  </si>
  <si>
    <t>Исполнение по всем МП</t>
  </si>
  <si>
    <t>ИТОГО по МП "Устойчивое развитие Волосовского муниципального района Ленинградской области":</t>
  </si>
  <si>
    <t>Количество участников (поселений), привлеченных к реализации мероприятий по борьбе с борщевиком Сосновского</t>
  </si>
  <si>
    <t>2.3.4</t>
  </si>
  <si>
    <t>Мероприятие 3.4. Участие в международной агропромышленной выставке-ярмарке "Агрорусь"</t>
  </si>
  <si>
    <t>Мероприятие 2.3. Размещение в СМИ информации о деятельности субъектов малого и среднего предпринимательства и о наиболее заметных событиях в их бизнесе в текущем году</t>
  </si>
  <si>
    <t>3.3.3</t>
  </si>
  <si>
    <t>Мероприятие 3.3. Организация и проведение конкурса среди субъектов малого предпринимательства Волосовского муниципального района "Лучший в малом бизнесе"</t>
  </si>
  <si>
    <t>Отдел экономического развития и инвестиционной деятельности, потребительского рынка, развития малого и среднего бизнеса АМО ВМР ЛО</t>
  </si>
  <si>
    <t>3.4.</t>
  </si>
  <si>
    <t>Основное мероприятие 3.4 Поддержка субъектов малого предпринимательства Волосовского муниципального района, действующих менее одного года, на организацию предпринимательской деятельности</t>
  </si>
  <si>
    <t>3.4.1</t>
  </si>
  <si>
    <t>Мероприятие 3.4.1 Предоставление на конкурсной основе субсидий субъектам малого предпринимательства Волосовского муниципального района, действующим менее одного года, на организацию предпринимательской деятельности</t>
  </si>
  <si>
    <t>Количество участников конкурса среди специалистов субъектов малого предпринимательства Волосовского муниципального района "Лучший в малом бизнесе"</t>
  </si>
  <si>
    <t>Количество субъектов малого предпринимательства Волосовского муниципального района Ленинградской области, действующих менее одного года, которым оказана поддержка на организацию предпринимательской деятельности</t>
  </si>
  <si>
    <t>Количество новых рабочих мест, созданных субъектами малого предпринимательства Волосовского района, которым оказана поддержка на организацию предпринимательской деятельности</t>
  </si>
  <si>
    <t>Объем закупок для муниципальных нужд, размещенных у субъектов малого предпринимательства, социально ориентированных некоммерческих организаций, от совокупного годового объема закупок, рассчитанного в соответствии с Федеральным законом от 05.04.2013 N 44-ФЗ "О контрактной системе в сфере закупок товаров, работ, услуг для обеспечения государственных и муниципальных нужд"</t>
  </si>
  <si>
    <t xml:space="preserve">Сектор природопользования, экологического контроля и санитарной безопасности АМО ВМР ЛО Отдел жилищно-коммунального хозяйства администрации МО ВМР ЛО </t>
  </si>
  <si>
    <t xml:space="preserve">Отдел жилищно-коммунального хозяйства администрации МО ВМР ЛО </t>
  </si>
  <si>
    <t>Подпрограмма №6 "Совершенствование социально-экономического развития МО Волосовский муниципальный район Ленинградской области"</t>
  </si>
  <si>
    <t>Основное мероприятие 1. Разработка документов стратегического планирования МО Волосовский муниципальный район Ленинградской области</t>
  </si>
  <si>
    <t>Мероприятие 1.1. Разработка Стратегии социально-экономического развития МО Волосовский муниципальный район Ленинградской области и Плана мероприятий по реализации Стратегии социально-экономического развития МО Волосовский муниципальный район Ленинградской области</t>
  </si>
  <si>
    <t>Основное мероприятие 2. Организация и проведение мониторинга социально-экономического развития на территории МО Волосовский муниципальный район Ленинградской области</t>
  </si>
  <si>
    <t>Мероприятие 2.1. Организация и проведение мониторинга социально-экономического развития на территории МО Волосовский муниципальный район путем сбора данных по форме 1-ЛЕНОБЛ и представление их в Комитет экономического развития и инвестиционной деятельности Ленинградской области в рамках ИАС "Мониторинг СЭР МО"</t>
  </si>
  <si>
    <t>Основное мероприятие 3. Анализ развития экономики МО Волосовский муниципальный район Ленинградской области</t>
  </si>
  <si>
    <t xml:space="preserve">Мероприятие 3.1. Обеспечение официальной статистической информацией </t>
  </si>
  <si>
    <t>Мероприятие 3.2. Разработка и печать буклета "Итоги социально-экономического развития Волосовского муниципального района Ленинградской области" по итогам отчетного года и перспективы развития</t>
  </si>
  <si>
    <t>Мероприятие 3.3. Размещение рекламно-информационных материалов в печатных изданиях и СМИ ко Дню рождения Ленинградской области</t>
  </si>
  <si>
    <t>Мероприятие 3.4. Разработка и изготовление полиграфической продукции, включая разработку и изготовление макета</t>
  </si>
  <si>
    <t>Основное мероприятие 4. Обеспечение деятельности информационно-консультационного центра для потребителей при администрации МО Волосовский муниципальный район Ленинградской области</t>
  </si>
  <si>
    <t xml:space="preserve">Мероприятие 4.1. Обеспечение деятельности информационно-консультационного центра для информирования и консультирования потребителей Волосовского района </t>
  </si>
  <si>
    <t>Итого по Подпрограмме №6</t>
  </si>
  <si>
    <t>4.1.1</t>
  </si>
  <si>
    <t>4.3</t>
  </si>
  <si>
    <t>4.3.1</t>
  </si>
  <si>
    <t>4.3.2</t>
  </si>
  <si>
    <t>5.1.1.</t>
  </si>
  <si>
    <t>5.1.6.</t>
  </si>
  <si>
    <t>5.1.7</t>
  </si>
  <si>
    <t>5.2.1</t>
  </si>
  <si>
    <t>6.1</t>
  </si>
  <si>
    <t>6.1.1</t>
  </si>
  <si>
    <t>6.2</t>
  </si>
  <si>
    <t>6.2.1</t>
  </si>
  <si>
    <t>6.3</t>
  </si>
  <si>
    <t>6.3.1</t>
  </si>
  <si>
    <t>6.3.2</t>
  </si>
  <si>
    <t>6.3.3</t>
  </si>
  <si>
    <t>6.3.4</t>
  </si>
  <si>
    <t>6.4</t>
  </si>
  <si>
    <t>6.4.1</t>
  </si>
  <si>
    <t>Сектор по защите прав потребителей АМО ВМР ЛО</t>
  </si>
  <si>
    <t>Наличие утвержденной Стратегии социально-экономического развития МО Волосовский муниципальный район Ленинградской области и Плана мероприятий по реализации Стратегии</t>
  </si>
  <si>
    <t>Представление статистических показателей органом Росстата согласно графику их представления (крупные и средние предприятия, предприятия малого бизнеса, микропредприятия)</t>
  </si>
  <si>
    <t>Количество экземпляров буклета "Итоги социально-экономического развития Волосовского муниципального района Ленинградской области" по итогам отчетного года и перспективы развития</t>
  </si>
  <si>
    <t>Количество публикаций рекламно-информационных материалов в печатных изданиях и СМИ ко Дню рождения Ленинградской области</t>
  </si>
  <si>
    <t>Количество консультаций, оказанных информационно-консультационным центром для потребителей при администрации МО Волосовский муниципальный район Ленинградской области</t>
  </si>
  <si>
    <t xml:space="preserve">Количество оформленных претензий информационно-консультационным центром для потребителей при администрации МО Волосовский муниципальный район Ленинградской области </t>
  </si>
  <si>
    <t xml:space="preserve">Количество подготовленных исковых заявлений информационно-консультационным центром для потребителей при администрации МО Волосовский муниципальный район Ленинградской области </t>
  </si>
  <si>
    <t>да/нет</t>
  </si>
  <si>
    <t>раз в год</t>
  </si>
  <si>
    <t xml:space="preserve">ед.  </t>
  </si>
  <si>
    <t>ед.</t>
  </si>
  <si>
    <t>кол-во публ-ий / см.кв.</t>
  </si>
  <si>
    <t>да</t>
  </si>
  <si>
    <t>1/1000</t>
  </si>
  <si>
    <t>нет</t>
  </si>
  <si>
    <r>
      <t>С</t>
    </r>
    <r>
      <rPr>
        <vertAlign val="subscript"/>
        <sz val="10"/>
        <color indexed="8"/>
        <rFont val="Times New Roman"/>
        <family val="1"/>
      </rPr>
      <t>зуз</t>
    </r>
  </si>
  <si>
    <r>
      <t>С</t>
    </r>
    <r>
      <rPr>
        <vertAlign val="subscript"/>
        <sz val="10"/>
        <color indexed="8"/>
        <rFont val="Times New Roman"/>
        <family val="1"/>
      </rPr>
      <t>зуз1</t>
    </r>
  </si>
  <si>
    <r>
      <t>Д</t>
    </r>
    <r>
      <rPr>
        <i/>
        <vertAlign val="subscript"/>
        <sz val="10"/>
        <color indexed="8"/>
        <rFont val="Times New Roman"/>
        <family val="1"/>
      </rPr>
      <t>зп</t>
    </r>
  </si>
  <si>
    <t>Мероприятие 4.1. Организация выполнения отдельных государственных полномочий по поддержке сельскохозяйственного производства</t>
  </si>
  <si>
    <t>Основное мероприятие 3. Владение, пользование и распоряжение имуществом, находящимся в муниципальной собственности МО Волосовский муниципальный район Ленинградской области</t>
  </si>
  <si>
    <t>Мероприятие 3.1. Перечисление взносов на капитальный ремонт общего имущества в многоквартирных домах на счет Регионального оператора в целях формирования фонда капитального ремонта, в отношении жилых помещений, находящихся в муниципальной собственности МО Волосовский муниципальный район Ленинградской области</t>
  </si>
  <si>
    <t>1.2</t>
  </si>
  <si>
    <t>Отдел жилищно-коммунального хозяйства АМО ВМР ЛО</t>
  </si>
  <si>
    <t>4.2.1</t>
  </si>
  <si>
    <t>Мероприятие 2.1 "Подготовка проектно-сметной документации и прохождение государственной экспертизе"</t>
  </si>
  <si>
    <r>
      <t>Мероприятие 2.3. Текущий ремонт автомобильных дорог муниципального значения*</t>
    </r>
    <r>
      <rPr>
        <vertAlign val="superscript"/>
        <sz val="10"/>
        <color indexed="8"/>
        <rFont val="Times New Roman"/>
        <family val="1"/>
      </rPr>
      <t>3</t>
    </r>
  </si>
  <si>
    <t xml:space="preserve">Площадь жилых помещений, находящихся в муниципальной собственности МО Волосовский муниципальный район Ленинградской области, используемая для расчета взносов на капитальный ремонт общего имущества многоквартирных домов </t>
  </si>
  <si>
    <t>кв.м.</t>
  </si>
  <si>
    <t>Количество экземпляров полиграфической продукции для целей развития экономики Волосовского района</t>
  </si>
  <si>
    <t>Основное мероприятие 2. Борьба с борщевиком Сосновского</t>
  </si>
  <si>
    <t>Администрации сельских поселений ВМР ЛО, отдел сельского хозяйства АМО ВМР ЛО</t>
  </si>
  <si>
    <t>1 квартал 2018</t>
  </si>
  <si>
    <t>4 квартал 2018</t>
  </si>
  <si>
    <t>1.3</t>
  </si>
  <si>
    <t>1.3.1</t>
  </si>
  <si>
    <t>1 квартал 2018г.</t>
  </si>
  <si>
    <t>4 квартал 2018 г.</t>
  </si>
  <si>
    <t>2 квартал 2018г.</t>
  </si>
  <si>
    <t>4 квартал 2018г.</t>
  </si>
  <si>
    <t>отчетный период: январь - декабрь 2018 года</t>
  </si>
  <si>
    <t>3 квартал 2018г.</t>
  </si>
  <si>
    <t>3 квартал 2018</t>
  </si>
  <si>
    <t>3.1.</t>
  </si>
  <si>
    <t>Основное мероприятие 1. Имущественная поддержка субъектов малого и среднего бизнеса</t>
  </si>
  <si>
    <t>3.3.6</t>
  </si>
  <si>
    <t>Мероприятие 3.6. Организация и проведение мастер-классов при участии мастеров народных художественных промыслов и ремесел, в рамках проведения районных мероприятий</t>
  </si>
  <si>
    <t>Мероприятие 2.2 Капитальный ремонт автомобильных дорог муниципального значения</t>
  </si>
  <si>
    <t>4.2.3</t>
  </si>
  <si>
    <t>Число субъектов малого и среднего предпринимательства в расчете на 1000  человек населения</t>
  </si>
  <si>
    <t>Оборот малых и средних предприятий</t>
  </si>
  <si>
    <t>млрд.руб.</t>
  </si>
  <si>
    <t xml:space="preserve">Коэфициент "рождаемости" субъектов МСП (по данным Единого реестра субъектов малого и среднего предпринимательства) </t>
  </si>
  <si>
    <t>Темп роста оборота розничной торговли по отношению к предыдущему году</t>
  </si>
  <si>
    <t>Количество проведенных приемов главой администрации Волосовского муниципального района субъектов МСП</t>
  </si>
  <si>
    <t xml:space="preserve">Количество услуг, предоставленных посредством ГБУ ЛО "МФЦ" к количеству услуг, предоставленных различными способами: </t>
  </si>
  <si>
    <t>- выдача градостроительного плана земельного участка;</t>
  </si>
  <si>
    <t>- утверждение и выдача схемы расположения земельного участка или земельных участков на кадастровом плане территории муниципального образования;</t>
  </si>
  <si>
    <t>- выдача разрешений на строительство;</t>
  </si>
  <si>
    <t>- выдача разрешений на ввод объектов в эксплуатацмю.</t>
  </si>
  <si>
    <t>Количесвто мастер-классов при участии мастеров народных художественных промыслов и ремесел</t>
  </si>
  <si>
    <t>Периодичность актуализации Инвестиционного паспорта МО Волосовский муниципальный район</t>
  </si>
  <si>
    <t>Периодичность формирования актуализации и опубликования паспортов (информации) инвестиционных площадок (инвестиционных проектов), в том числе системе ИРИС</t>
  </si>
  <si>
    <t xml:space="preserve">Количество отчетов по форме 1-ЛЕНОБЛ, введенных в ИАС "Мониторинг СЭР МО", всего </t>
  </si>
  <si>
    <t xml:space="preserve">Количество отчетов по форме 1-ЛЕНОБЛ(МО),  всего </t>
  </si>
  <si>
    <t xml:space="preserve">Количество отчетов по форме 1-ЛЕНОБЛ(ИНД),  всего </t>
  </si>
  <si>
    <t>Количество отчетов по форме 1-ЛЕНОБЛ (ПСОБ), всего</t>
  </si>
  <si>
    <t>Отчетный период: январь - декабрь 2018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</si>
</sst>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.0"/>
    <numFmt numFmtId="166" formatCode="#,##0.0"/>
    <numFmt numFmtId="167" formatCode="0.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color indexed="8"/>
      <name val="Times New Roman"/>
      <family val="1"/>
    </font>
    <font>
      <vertAlign val="subscript"/>
      <sz val="11"/>
      <color indexed="8"/>
      <name val="Calibri"/>
      <family val="2"/>
    </font>
    <font>
      <vertAlign val="subscript"/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2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4" fillId="33" borderId="10" xfId="55" applyFont="1" applyFill="1" applyBorder="1" applyAlignment="1">
      <alignment horizontal="center" vertical="center" wrapText="1"/>
      <protection/>
    </xf>
    <xf numFmtId="1" fontId="4" fillId="0" borderId="10" xfId="55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49" fontId="48" fillId="34" borderId="10" xfId="0" applyNumberFormat="1" applyFont="1" applyFill="1" applyBorder="1" applyAlignment="1">
      <alignment horizontal="center" vertical="center" wrapText="1"/>
    </xf>
    <xf numFmtId="49" fontId="48" fillId="35" borderId="10" xfId="0" applyNumberFormat="1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166" fontId="48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top" wrapText="1"/>
    </xf>
    <xf numFmtId="0" fontId="49" fillId="34" borderId="10" xfId="0" applyFont="1" applyFill="1" applyBorder="1" applyAlignment="1">
      <alignment vertical="center" wrapText="1"/>
    </xf>
    <xf numFmtId="0" fontId="50" fillId="34" borderId="10" xfId="0" applyFont="1" applyFill="1" applyBorder="1" applyAlignment="1">
      <alignment horizontal="center" vertical="center" wrapText="1"/>
    </xf>
    <xf numFmtId="166" fontId="50" fillId="34" borderId="10" xfId="0" applyNumberFormat="1" applyFont="1" applyFill="1" applyBorder="1" applyAlignment="1">
      <alignment horizontal="center" vertical="center" wrapText="1"/>
    </xf>
    <xf numFmtId="49" fontId="50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top" wrapText="1"/>
    </xf>
    <xf numFmtId="0" fontId="48" fillId="0" borderId="10" xfId="0" applyFont="1" applyBorder="1" applyAlignment="1">
      <alignment horizontal="center" vertical="center" wrapText="1"/>
    </xf>
    <xf numFmtId="14" fontId="48" fillId="35" borderId="10" xfId="0" applyNumberFormat="1" applyFont="1" applyFill="1" applyBorder="1" applyAlignment="1">
      <alignment horizontal="center" vertical="center" wrapText="1"/>
    </xf>
    <xf numFmtId="165" fontId="48" fillId="35" borderId="10" xfId="0" applyNumberFormat="1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justify" vertical="center" wrapText="1"/>
    </xf>
    <xf numFmtId="165" fontId="50" fillId="34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center" vertical="center" wrapText="1"/>
    </xf>
    <xf numFmtId="49" fontId="48" fillId="0" borderId="0" xfId="0" applyNumberFormat="1" applyFont="1" applyAlignment="1">
      <alignment/>
    </xf>
    <xf numFmtId="49" fontId="48" fillId="0" borderId="0" xfId="0" applyNumberFormat="1" applyFont="1" applyAlignment="1">
      <alignment horizontal="center" vertical="center"/>
    </xf>
    <xf numFmtId="0" fontId="53" fillId="35" borderId="10" xfId="0" applyFont="1" applyFill="1" applyBorder="1" applyAlignment="1">
      <alignment vertical="center" wrapText="1"/>
    </xf>
    <xf numFmtId="0" fontId="52" fillId="35" borderId="10" xfId="0" applyFont="1" applyFill="1" applyBorder="1" applyAlignment="1">
      <alignment vertical="center" wrapText="1"/>
    </xf>
    <xf numFmtId="49" fontId="48" fillId="35" borderId="1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49" fontId="50" fillId="34" borderId="10" xfId="0" applyNumberFormat="1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/>
    </xf>
    <xf numFmtId="0" fontId="4" fillId="35" borderId="10" xfId="53" applyFont="1" applyFill="1" applyBorder="1" applyAlignment="1">
      <alignment vertical="center" wrapText="1"/>
      <protection/>
    </xf>
    <xf numFmtId="0" fontId="51" fillId="35" borderId="10" xfId="0" applyFont="1" applyFill="1" applyBorder="1" applyAlignment="1">
      <alignment horizontal="justify" vertical="center" wrapText="1"/>
    </xf>
    <xf numFmtId="165" fontId="4" fillId="35" borderId="10" xfId="0" applyNumberFormat="1" applyFont="1" applyFill="1" applyBorder="1" applyAlignment="1">
      <alignment horizontal="center" vertical="center" wrapText="1"/>
    </xf>
    <xf numFmtId="165" fontId="50" fillId="34" borderId="10" xfId="0" applyNumberFormat="1" applyFont="1" applyFill="1" applyBorder="1" applyAlignment="1">
      <alignment/>
    </xf>
    <xf numFmtId="9" fontId="52" fillId="0" borderId="10" xfId="0" applyNumberFormat="1" applyFont="1" applyBorder="1" applyAlignment="1">
      <alignment horizontal="center" vertical="center" wrapText="1"/>
    </xf>
    <xf numFmtId="165" fontId="48" fillId="0" borderId="0" xfId="0" applyNumberFormat="1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48" fillId="0" borderId="0" xfId="0" applyFont="1" applyFill="1" applyAlignment="1">
      <alignment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166" fontId="48" fillId="35" borderId="11" xfId="0" applyNumberFormat="1" applyFont="1" applyFill="1" applyBorder="1" applyAlignment="1">
      <alignment horizontal="center" vertical="center" wrapText="1"/>
    </xf>
    <xf numFmtId="166" fontId="48" fillId="35" borderId="12" xfId="0" applyNumberFormat="1" applyFont="1" applyFill="1" applyBorder="1" applyAlignment="1">
      <alignment horizontal="center" vertical="center" wrapText="1"/>
    </xf>
    <xf numFmtId="166" fontId="48" fillId="35" borderId="13" xfId="0" applyNumberFormat="1" applyFont="1" applyFill="1" applyBorder="1" applyAlignment="1">
      <alignment horizontal="center" vertical="center" wrapText="1"/>
    </xf>
    <xf numFmtId="166" fontId="48" fillId="35" borderId="14" xfId="0" applyNumberFormat="1" applyFont="1" applyFill="1" applyBorder="1" applyAlignment="1">
      <alignment horizontal="center" vertical="center" wrapText="1"/>
    </xf>
    <xf numFmtId="166" fontId="50" fillId="34" borderId="11" xfId="0" applyNumberFormat="1" applyFont="1" applyFill="1" applyBorder="1" applyAlignment="1">
      <alignment horizontal="center" vertical="center" wrapText="1"/>
    </xf>
    <xf numFmtId="166" fontId="50" fillId="34" borderId="12" xfId="0" applyNumberFormat="1" applyFont="1" applyFill="1" applyBorder="1" applyAlignment="1">
      <alignment horizontal="center" vertical="center" wrapText="1"/>
    </xf>
    <xf numFmtId="166" fontId="50" fillId="34" borderId="13" xfId="0" applyNumberFormat="1" applyFont="1" applyFill="1" applyBorder="1" applyAlignment="1">
      <alignment horizontal="center" vertical="center" wrapText="1"/>
    </xf>
    <xf numFmtId="166" fontId="50" fillId="34" borderId="14" xfId="0" applyNumberFormat="1" applyFont="1" applyFill="1" applyBorder="1" applyAlignment="1">
      <alignment horizontal="center" vertical="center" wrapText="1"/>
    </xf>
    <xf numFmtId="165" fontId="48" fillId="35" borderId="11" xfId="0" applyNumberFormat="1" applyFont="1" applyFill="1" applyBorder="1" applyAlignment="1">
      <alignment horizontal="center" vertical="center" wrapText="1"/>
    </xf>
    <xf numFmtId="165" fontId="48" fillId="35" borderId="12" xfId="0" applyNumberFormat="1" applyFont="1" applyFill="1" applyBorder="1" applyAlignment="1">
      <alignment horizontal="center" vertical="center" wrapText="1"/>
    </xf>
    <xf numFmtId="165" fontId="48" fillId="35" borderId="13" xfId="0" applyNumberFormat="1" applyFont="1" applyFill="1" applyBorder="1" applyAlignment="1">
      <alignment horizontal="center" vertical="center" wrapText="1"/>
    </xf>
    <xf numFmtId="165" fontId="48" fillId="35" borderId="14" xfId="0" applyNumberFormat="1" applyFont="1" applyFill="1" applyBorder="1" applyAlignment="1">
      <alignment horizontal="center" vertical="center" wrapText="1"/>
    </xf>
    <xf numFmtId="165" fontId="50" fillId="34" borderId="11" xfId="0" applyNumberFormat="1" applyFont="1" applyFill="1" applyBorder="1" applyAlignment="1">
      <alignment/>
    </xf>
    <xf numFmtId="165" fontId="50" fillId="34" borderId="12" xfId="0" applyNumberFormat="1" applyFont="1" applyFill="1" applyBorder="1" applyAlignment="1">
      <alignment/>
    </xf>
    <xf numFmtId="165" fontId="50" fillId="34" borderId="13" xfId="0" applyNumberFormat="1" applyFont="1" applyFill="1" applyBorder="1" applyAlignment="1">
      <alignment/>
    </xf>
    <xf numFmtId="165" fontId="50" fillId="34" borderId="14" xfId="0" applyNumberFormat="1" applyFont="1" applyFill="1" applyBorder="1" applyAlignment="1">
      <alignment/>
    </xf>
    <xf numFmtId="165" fontId="4" fillId="35" borderId="11" xfId="0" applyNumberFormat="1" applyFont="1" applyFill="1" applyBorder="1" applyAlignment="1">
      <alignment horizontal="center" vertical="center" wrapText="1"/>
    </xf>
    <xf numFmtId="165" fontId="4" fillId="35" borderId="12" xfId="0" applyNumberFormat="1" applyFont="1" applyFill="1" applyBorder="1" applyAlignment="1">
      <alignment horizontal="center" vertical="center" wrapText="1"/>
    </xf>
    <xf numFmtId="165" fontId="4" fillId="35" borderId="13" xfId="0" applyNumberFormat="1" applyFont="1" applyFill="1" applyBorder="1" applyAlignment="1">
      <alignment horizontal="center" vertical="center" wrapText="1"/>
    </xf>
    <xf numFmtId="165" fontId="4" fillId="35" borderId="14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165" fontId="48" fillId="0" borderId="0" xfId="0" applyNumberFormat="1" applyFont="1" applyFill="1" applyAlignment="1">
      <alignment/>
    </xf>
    <xf numFmtId="165" fontId="52" fillId="35" borderId="10" xfId="0" applyNumberFormat="1" applyFont="1" applyFill="1" applyBorder="1" applyAlignment="1">
      <alignment horizontal="center" vertical="center" wrapText="1"/>
    </xf>
    <xf numFmtId="165" fontId="52" fillId="35" borderId="11" xfId="0" applyNumberFormat="1" applyFont="1" applyFill="1" applyBorder="1" applyAlignment="1">
      <alignment horizontal="center" vertical="center" wrapText="1"/>
    </xf>
    <xf numFmtId="165" fontId="52" fillId="35" borderId="13" xfId="0" applyNumberFormat="1" applyFont="1" applyFill="1" applyBorder="1" applyAlignment="1">
      <alignment horizontal="center" vertical="center" wrapText="1"/>
    </xf>
    <xf numFmtId="165" fontId="52" fillId="35" borderId="14" xfId="0" applyNumberFormat="1" applyFont="1" applyFill="1" applyBorder="1" applyAlignment="1">
      <alignment horizontal="center" vertical="center" wrapText="1"/>
    </xf>
    <xf numFmtId="165" fontId="52" fillId="35" borderId="12" xfId="0" applyNumberFormat="1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166" fontId="48" fillId="0" borderId="10" xfId="0" applyNumberFormat="1" applyFont="1" applyFill="1" applyBorder="1" applyAlignment="1">
      <alignment horizontal="center" vertical="center" wrapText="1"/>
    </xf>
    <xf numFmtId="166" fontId="48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14" fontId="48" fillId="0" borderId="10" xfId="0" applyNumberFormat="1" applyFont="1" applyFill="1" applyBorder="1" applyAlignment="1">
      <alignment horizontal="center" vertical="center" wrapText="1"/>
    </xf>
    <xf numFmtId="165" fontId="48" fillId="0" borderId="10" xfId="0" applyNumberFormat="1" applyFont="1" applyFill="1" applyBorder="1" applyAlignment="1">
      <alignment horizontal="center" vertical="center" wrapText="1"/>
    </xf>
    <xf numFmtId="165" fontId="48" fillId="0" borderId="11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justify" vertical="center" wrapText="1"/>
    </xf>
    <xf numFmtId="49" fontId="48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top" wrapText="1"/>
    </xf>
    <xf numFmtId="165" fontId="2" fillId="0" borderId="11" xfId="0" applyNumberFormat="1" applyFont="1" applyFill="1" applyBorder="1" applyAlignment="1">
      <alignment horizontal="center" vertical="center" wrapText="1"/>
    </xf>
    <xf numFmtId="165" fontId="52" fillId="0" borderId="10" xfId="0" applyNumberFormat="1" applyFont="1" applyFill="1" applyBorder="1" applyAlignment="1">
      <alignment horizontal="center" vertical="center" wrapText="1"/>
    </xf>
    <xf numFmtId="165" fontId="52" fillId="0" borderId="11" xfId="0" applyNumberFormat="1" applyFont="1" applyFill="1" applyBorder="1" applyAlignment="1">
      <alignment horizontal="center" vertical="center" wrapText="1"/>
    </xf>
    <xf numFmtId="166" fontId="48" fillId="0" borderId="13" xfId="0" applyNumberFormat="1" applyFont="1" applyFill="1" applyBorder="1" applyAlignment="1">
      <alignment horizontal="center" vertical="center" wrapText="1"/>
    </xf>
    <xf numFmtId="166" fontId="48" fillId="0" borderId="14" xfId="0" applyNumberFormat="1" applyFont="1" applyFill="1" applyBorder="1" applyAlignment="1">
      <alignment horizontal="center" vertical="center" wrapText="1"/>
    </xf>
    <xf numFmtId="166" fontId="48" fillId="0" borderId="12" xfId="0" applyNumberFormat="1" applyFont="1" applyFill="1" applyBorder="1" applyAlignment="1">
      <alignment horizontal="center" vertical="center" wrapText="1"/>
    </xf>
    <xf numFmtId="165" fontId="48" fillId="0" borderId="13" xfId="0" applyNumberFormat="1" applyFont="1" applyFill="1" applyBorder="1" applyAlignment="1">
      <alignment horizontal="center" vertical="center" wrapText="1"/>
    </xf>
    <xf numFmtId="165" fontId="48" fillId="0" borderId="14" xfId="0" applyNumberFormat="1" applyFont="1" applyFill="1" applyBorder="1" applyAlignment="1">
      <alignment horizontal="center" vertical="center" wrapText="1"/>
    </xf>
    <xf numFmtId="165" fontId="48" fillId="0" borderId="12" xfId="0" applyNumberFormat="1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5" fontId="48" fillId="0" borderId="10" xfId="0" applyNumberFormat="1" applyFont="1" applyFill="1" applyBorder="1" applyAlignment="1">
      <alignment horizontal="center" vertical="center"/>
    </xf>
    <xf numFmtId="165" fontId="48" fillId="0" borderId="14" xfId="0" applyNumberFormat="1" applyFont="1" applyFill="1" applyBorder="1" applyAlignment="1">
      <alignment horizontal="center" vertical="center"/>
    </xf>
    <xf numFmtId="165" fontId="48" fillId="0" borderId="12" xfId="0" applyNumberFormat="1" applyFont="1" applyFill="1" applyBorder="1" applyAlignment="1">
      <alignment horizontal="center" vertical="center"/>
    </xf>
    <xf numFmtId="165" fontId="52" fillId="0" borderId="13" xfId="0" applyNumberFormat="1" applyFont="1" applyFill="1" applyBorder="1" applyAlignment="1">
      <alignment horizontal="center" vertical="center" wrapText="1"/>
    </xf>
    <xf numFmtId="165" fontId="52" fillId="0" borderId="14" xfId="0" applyNumberFormat="1" applyFont="1" applyFill="1" applyBorder="1" applyAlignment="1">
      <alignment horizontal="center" vertical="center" wrapText="1"/>
    </xf>
    <xf numFmtId="165" fontId="52" fillId="0" borderId="12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Alignment="1">
      <alignment horizontal="center" vertical="center"/>
    </xf>
    <xf numFmtId="166" fontId="48" fillId="0" borderId="0" xfId="0" applyNumberFormat="1" applyFont="1" applyAlignment="1">
      <alignment horizontal="center" vertical="center"/>
    </xf>
    <xf numFmtId="0" fontId="54" fillId="0" borderId="0" xfId="0" applyFont="1" applyBorder="1" applyAlignment="1">
      <alignment wrapText="1"/>
    </xf>
    <xf numFmtId="165" fontId="50" fillId="34" borderId="11" xfId="0" applyNumberFormat="1" applyFont="1" applyFill="1" applyBorder="1" applyAlignment="1">
      <alignment horizontal="center" vertical="center" wrapText="1"/>
    </xf>
    <xf numFmtId="165" fontId="50" fillId="34" borderId="12" xfId="0" applyNumberFormat="1" applyFont="1" applyFill="1" applyBorder="1" applyAlignment="1">
      <alignment horizontal="center" vertical="center" wrapText="1"/>
    </xf>
    <xf numFmtId="165" fontId="50" fillId="34" borderId="13" xfId="0" applyNumberFormat="1" applyFont="1" applyFill="1" applyBorder="1" applyAlignment="1">
      <alignment horizontal="center" vertical="center" wrapText="1"/>
    </xf>
    <xf numFmtId="165" fontId="50" fillId="34" borderId="14" xfId="0" applyNumberFormat="1" applyFont="1" applyFill="1" applyBorder="1" applyAlignment="1">
      <alignment horizontal="center" vertical="center" wrapText="1"/>
    </xf>
    <xf numFmtId="0" fontId="55" fillId="34" borderId="10" xfId="0" applyNumberFormat="1" applyFont="1" applyFill="1" applyBorder="1" applyAlignment="1">
      <alignment horizontal="center" vertical="center" wrapText="1"/>
    </xf>
    <xf numFmtId="0" fontId="54" fillId="34" borderId="10" xfId="0" applyNumberFormat="1" applyFont="1" applyFill="1" applyBorder="1" applyAlignment="1">
      <alignment horizontal="center" vertical="center" wrapText="1"/>
    </xf>
    <xf numFmtId="166" fontId="54" fillId="34" borderId="10" xfId="0" applyNumberFormat="1" applyFont="1" applyFill="1" applyBorder="1" applyAlignment="1">
      <alignment vertical="center" wrapText="1"/>
    </xf>
    <xf numFmtId="0" fontId="50" fillId="3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7" fontId="48" fillId="0" borderId="10" xfId="0" applyNumberFormat="1" applyFont="1" applyFill="1" applyBorder="1" applyAlignment="1">
      <alignment horizontal="center" vertical="center" wrapText="1"/>
    </xf>
    <xf numFmtId="9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top" wrapText="1"/>
    </xf>
    <xf numFmtId="0" fontId="48" fillId="35" borderId="10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 vertical="top" wrapText="1"/>
    </xf>
    <xf numFmtId="165" fontId="48" fillId="0" borderId="11" xfId="0" applyNumberFormat="1" applyFont="1" applyFill="1" applyBorder="1" applyAlignment="1">
      <alignment horizontal="center" vertical="center"/>
    </xf>
    <xf numFmtId="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51" fillId="35" borderId="10" xfId="0" applyNumberFormat="1" applyFont="1" applyFill="1" applyBorder="1" applyAlignment="1">
      <alignment horizontal="center" vertical="center"/>
    </xf>
    <xf numFmtId="0" fontId="0" fillId="36" borderId="0" xfId="0" applyNumberFormat="1" applyFill="1" applyAlignment="1">
      <alignment horizontal="center" vertical="center"/>
    </xf>
    <xf numFmtId="167" fontId="0" fillId="36" borderId="0" xfId="0" applyNumberFormat="1" applyFill="1" applyAlignment="1">
      <alignment horizontal="center" vertical="center"/>
    </xf>
    <xf numFmtId="0" fontId="52" fillId="0" borderId="10" xfId="0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horizontal="center" vertical="center"/>
    </xf>
    <xf numFmtId="167" fontId="48" fillId="0" borderId="10" xfId="0" applyNumberFormat="1" applyFont="1" applyBorder="1" applyAlignment="1">
      <alignment horizontal="center" vertical="center" wrapText="1"/>
    </xf>
    <xf numFmtId="167" fontId="48" fillId="0" borderId="0" xfId="0" applyNumberFormat="1" applyFont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167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49" fontId="48" fillId="37" borderId="10" xfId="0" applyNumberFormat="1" applyFont="1" applyFill="1" applyBorder="1" applyAlignment="1">
      <alignment horizontal="center" vertical="center" wrapText="1"/>
    </xf>
    <xf numFmtId="0" fontId="48" fillId="37" borderId="10" xfId="0" applyFont="1" applyFill="1" applyBorder="1" applyAlignment="1">
      <alignment horizontal="center" vertical="center" wrapText="1"/>
    </xf>
    <xf numFmtId="166" fontId="48" fillId="37" borderId="10" xfId="0" applyNumberFormat="1" applyFont="1" applyFill="1" applyBorder="1" applyAlignment="1">
      <alignment horizontal="center" vertical="center" wrapText="1"/>
    </xf>
    <xf numFmtId="166" fontId="48" fillId="37" borderId="12" xfId="0" applyNumberFormat="1" applyFont="1" applyFill="1" applyBorder="1" applyAlignment="1">
      <alignment horizontal="center" vertical="center" wrapText="1"/>
    </xf>
    <xf numFmtId="166" fontId="48" fillId="37" borderId="14" xfId="0" applyNumberFormat="1" applyFont="1" applyFill="1" applyBorder="1" applyAlignment="1">
      <alignment horizontal="center" vertical="center" wrapText="1"/>
    </xf>
    <xf numFmtId="0" fontId="49" fillId="37" borderId="10" xfId="0" applyFont="1" applyFill="1" applyBorder="1" applyAlignment="1">
      <alignment vertical="center" wrapText="1"/>
    </xf>
    <xf numFmtId="49" fontId="48" fillId="38" borderId="10" xfId="0" applyNumberFormat="1" applyFont="1" applyFill="1" applyBorder="1" applyAlignment="1">
      <alignment horizontal="center" vertical="center"/>
    </xf>
    <xf numFmtId="0" fontId="48" fillId="38" borderId="10" xfId="0" applyFont="1" applyFill="1" applyBorder="1" applyAlignment="1">
      <alignment horizontal="center" vertical="center" wrapText="1"/>
    </xf>
    <xf numFmtId="165" fontId="4" fillId="38" borderId="10" xfId="0" applyNumberFormat="1" applyFont="1" applyFill="1" applyBorder="1" applyAlignment="1">
      <alignment horizontal="center" vertical="center" wrapText="1"/>
    </xf>
    <xf numFmtId="165" fontId="4" fillId="38" borderId="11" xfId="0" applyNumberFormat="1" applyFont="1" applyFill="1" applyBorder="1" applyAlignment="1">
      <alignment horizontal="center" vertical="center" wrapText="1"/>
    </xf>
    <xf numFmtId="165" fontId="4" fillId="38" borderId="13" xfId="0" applyNumberFormat="1" applyFont="1" applyFill="1" applyBorder="1" applyAlignment="1">
      <alignment horizontal="center" vertical="center" wrapText="1"/>
    </xf>
    <xf numFmtId="165" fontId="4" fillId="38" borderId="14" xfId="0" applyNumberFormat="1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vertical="top" wrapText="1"/>
    </xf>
    <xf numFmtId="0" fontId="49" fillId="35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48" fillId="0" borderId="10" xfId="0" applyNumberFormat="1" applyFont="1" applyBorder="1" applyAlignment="1">
      <alignment horizontal="left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9" fontId="48" fillId="36" borderId="10" xfId="0" applyNumberFormat="1" applyFont="1" applyFill="1" applyBorder="1" applyAlignment="1">
      <alignment horizontal="center" vertical="center" wrapText="1"/>
    </xf>
    <xf numFmtId="167" fontId="48" fillId="36" borderId="10" xfId="0" applyNumberFormat="1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9" fontId="50" fillId="34" borderId="10" xfId="0" applyNumberFormat="1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166" fontId="54" fillId="34" borderId="11" xfId="0" applyNumberFormat="1" applyFont="1" applyFill="1" applyBorder="1" applyAlignment="1">
      <alignment horizontal="center" vertical="center" wrapText="1"/>
    </xf>
    <xf numFmtId="166" fontId="54" fillId="34" borderId="16" xfId="0" applyNumberFormat="1" applyFont="1" applyFill="1" applyBorder="1" applyAlignment="1">
      <alignment horizontal="center" vertical="center" wrapText="1"/>
    </xf>
    <xf numFmtId="166" fontId="54" fillId="34" borderId="17" xfId="0" applyNumberFormat="1" applyFont="1" applyFill="1" applyBorder="1" applyAlignment="1">
      <alignment horizontal="center" vertical="center" wrapText="1"/>
    </xf>
    <xf numFmtId="166" fontId="54" fillId="34" borderId="18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top" wrapText="1"/>
    </xf>
    <xf numFmtId="49" fontId="50" fillId="34" borderId="11" xfId="0" applyNumberFormat="1" applyFont="1" applyFill="1" applyBorder="1" applyAlignment="1">
      <alignment horizontal="center" vertical="center"/>
    </xf>
    <xf numFmtId="49" fontId="50" fillId="34" borderId="16" xfId="0" applyNumberFormat="1" applyFont="1" applyFill="1" applyBorder="1" applyAlignment="1">
      <alignment horizontal="center" vertical="center"/>
    </xf>
    <xf numFmtId="49" fontId="50" fillId="34" borderId="12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49" fillId="34" borderId="10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8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8" fillId="0" borderId="19" xfId="0" applyFont="1" applyFill="1" applyBorder="1" applyAlignment="1">
      <alignment horizontal="center" vertical="center" wrapText="1"/>
    </xf>
    <xf numFmtId="0" fontId="48" fillId="38" borderId="19" xfId="0" applyFont="1" applyFill="1" applyBorder="1" applyAlignment="1">
      <alignment horizontal="center" vertical="center" wrapText="1"/>
    </xf>
    <xf numFmtId="9" fontId="48" fillId="0" borderId="19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right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  <xf numFmtId="0" fontId="50" fillId="0" borderId="10" xfId="0" applyFont="1" applyFill="1" applyBorder="1" applyAlignment="1">
      <alignment horizontal="center" vertical="center" wrapText="1"/>
    </xf>
    <xf numFmtId="1" fontId="4" fillId="0" borderId="19" xfId="55" applyNumberFormat="1" applyFont="1" applyFill="1" applyBorder="1" applyAlignment="1">
      <alignment horizontal="center" vertical="center" wrapText="1"/>
      <protection/>
    </xf>
    <xf numFmtId="1" fontId="4" fillId="0" borderId="20" xfId="55" applyNumberFormat="1" applyFont="1" applyFill="1" applyBorder="1" applyAlignment="1">
      <alignment horizontal="center" vertical="center" wrapText="1"/>
      <protection/>
    </xf>
    <xf numFmtId="1" fontId="4" fillId="0" borderId="21" xfId="55" applyNumberFormat="1" applyFont="1" applyFill="1" applyBorder="1" applyAlignment="1">
      <alignment horizontal="center" vertical="center" wrapText="1"/>
      <protection/>
    </xf>
    <xf numFmtId="0" fontId="50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left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9" xfId="53"/>
    <cellStyle name="Обычный 2" xfId="54"/>
    <cellStyle name="Обычный 2 2" xfId="55"/>
    <cellStyle name="Обычный 52" xfId="56"/>
    <cellStyle name="Обычный 53" xfId="57"/>
    <cellStyle name="Обычный 61" xfId="58"/>
    <cellStyle name="Обычный 62" xfId="59"/>
    <cellStyle name="Обычный 63" xfId="60"/>
    <cellStyle name="Обычный 64" xfId="61"/>
    <cellStyle name="Обычный 65" xfId="62"/>
    <cellStyle name="Обычный 66" xfId="63"/>
    <cellStyle name="Обычный 67" xfId="64"/>
    <cellStyle name="Обычный 68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4"/>
  <sheetViews>
    <sheetView tabSelected="1" zoomScale="115" zoomScaleNormal="115" zoomScalePageLayoutView="0" workbookViewId="0" topLeftCell="A1">
      <pane ySplit="6" topLeftCell="A40" activePane="bottomLeft" state="frozen"/>
      <selection pane="topLeft" activeCell="A1" sqref="A1"/>
      <selection pane="bottomLeft" activeCell="K41" sqref="K41:L41"/>
    </sheetView>
  </sheetViews>
  <sheetFormatPr defaultColWidth="9.140625" defaultRowHeight="15"/>
  <cols>
    <col min="1" max="1" width="3.57421875" style="35" customWidth="1"/>
    <col min="2" max="2" width="22.8515625" style="35" customWidth="1"/>
    <col min="3" max="3" width="17.421875" style="35" customWidth="1"/>
    <col min="4" max="4" width="9.140625" style="35" customWidth="1"/>
    <col min="5" max="5" width="9.7109375" style="35" customWidth="1"/>
    <col min="6" max="6" width="6.8515625" style="35" bestFit="1" customWidth="1"/>
    <col min="7" max="7" width="8.140625" style="35" customWidth="1"/>
    <col min="8" max="8" width="7.8515625" style="35" bestFit="1" customWidth="1"/>
    <col min="9" max="9" width="5.57421875" style="35" customWidth="1"/>
    <col min="10" max="10" width="6.8515625" style="35" bestFit="1" customWidth="1"/>
    <col min="11" max="12" width="7.7109375" style="35" customWidth="1"/>
    <col min="13" max="13" width="5.421875" style="35" customWidth="1"/>
    <col min="14" max="14" width="6.8515625" style="35" bestFit="1" customWidth="1"/>
    <col min="15" max="15" width="7.8515625" style="35" customWidth="1"/>
    <col min="16" max="16" width="7.8515625" style="35" bestFit="1" customWidth="1"/>
    <col min="17" max="17" width="5.57421875" style="35" customWidth="1"/>
    <col min="18" max="18" width="4.00390625" style="35" bestFit="1" customWidth="1"/>
    <col min="19" max="19" width="7.57421875" style="35" customWidth="1"/>
    <col min="20" max="20" width="4.7109375" style="35" bestFit="1" customWidth="1"/>
    <col min="21" max="21" width="6.421875" style="35" customWidth="1"/>
    <col min="22" max="16384" width="9.140625" style="35" customWidth="1"/>
  </cols>
  <sheetData>
    <row r="1" spans="1:17" ht="15.75">
      <c r="A1" s="180" t="s">
        <v>121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17" ht="15.75">
      <c r="A2" s="180" t="s">
        <v>122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</row>
    <row r="3" spans="1:17" ht="12.75">
      <c r="A3" s="181" t="s">
        <v>239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</row>
    <row r="4" spans="1:17" ht="58.5" customHeight="1">
      <c r="A4" s="168" t="s">
        <v>0</v>
      </c>
      <c r="B4" s="168" t="s">
        <v>8</v>
      </c>
      <c r="C4" s="168" t="s">
        <v>9</v>
      </c>
      <c r="D4" s="168" t="s">
        <v>16</v>
      </c>
      <c r="E4" s="168" t="s">
        <v>17</v>
      </c>
      <c r="F4" s="168" t="s">
        <v>10</v>
      </c>
      <c r="G4" s="168"/>
      <c r="H4" s="168"/>
      <c r="I4" s="169"/>
      <c r="J4" s="183" t="s">
        <v>1</v>
      </c>
      <c r="K4" s="168"/>
      <c r="L4" s="168"/>
      <c r="M4" s="184"/>
      <c r="N4" s="185" t="s">
        <v>11</v>
      </c>
      <c r="O4" s="168"/>
      <c r="P4" s="168"/>
      <c r="Q4" s="168"/>
    </row>
    <row r="5" spans="1:17" ht="50.25" customHeight="1">
      <c r="A5" s="168"/>
      <c r="B5" s="168"/>
      <c r="C5" s="168"/>
      <c r="D5" s="168"/>
      <c r="E5" s="168"/>
      <c r="F5" s="18" t="s">
        <v>12</v>
      </c>
      <c r="G5" s="18" t="s">
        <v>13</v>
      </c>
      <c r="H5" s="18" t="s">
        <v>14</v>
      </c>
      <c r="I5" s="29" t="s">
        <v>15</v>
      </c>
      <c r="J5" s="48" t="s">
        <v>12</v>
      </c>
      <c r="K5" s="44" t="s">
        <v>13</v>
      </c>
      <c r="L5" s="44" t="s">
        <v>14</v>
      </c>
      <c r="M5" s="49" t="s">
        <v>15</v>
      </c>
      <c r="N5" s="47" t="s">
        <v>12</v>
      </c>
      <c r="O5" s="18" t="s">
        <v>13</v>
      </c>
      <c r="P5" s="18" t="s">
        <v>14</v>
      </c>
      <c r="Q5" s="18" t="s">
        <v>15</v>
      </c>
    </row>
    <row r="6" spans="1:17" ht="12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29">
        <v>9</v>
      </c>
      <c r="J6" s="48">
        <v>10</v>
      </c>
      <c r="K6" s="44">
        <v>11</v>
      </c>
      <c r="L6" s="44">
        <v>12</v>
      </c>
      <c r="M6" s="49">
        <v>13</v>
      </c>
      <c r="N6" s="47">
        <v>14</v>
      </c>
      <c r="O6" s="18">
        <v>15</v>
      </c>
      <c r="P6" s="18">
        <v>16</v>
      </c>
      <c r="Q6" s="18">
        <v>17</v>
      </c>
    </row>
    <row r="7" spans="1:17" ht="23.25" customHeight="1">
      <c r="A7" s="171" t="s">
        <v>42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</row>
    <row r="8" spans="1:17" ht="51">
      <c r="A8" s="9" t="s">
        <v>18</v>
      </c>
      <c r="B8" s="156" t="s">
        <v>123</v>
      </c>
      <c r="C8" s="10" t="s">
        <v>43</v>
      </c>
      <c r="D8" s="10"/>
      <c r="E8" s="10"/>
      <c r="F8" s="11">
        <f>F9</f>
        <v>0</v>
      </c>
      <c r="G8" s="11">
        <f aca="true" t="shared" si="0" ref="G8:Q9">G9</f>
        <v>0</v>
      </c>
      <c r="H8" s="11">
        <v>0</v>
      </c>
      <c r="I8" s="53">
        <f t="shared" si="0"/>
        <v>0</v>
      </c>
      <c r="J8" s="51">
        <f t="shared" si="0"/>
        <v>0</v>
      </c>
      <c r="K8" s="11">
        <f t="shared" si="0"/>
        <v>0</v>
      </c>
      <c r="L8" s="11">
        <v>0</v>
      </c>
      <c r="M8" s="53">
        <f t="shared" si="0"/>
        <v>0</v>
      </c>
      <c r="N8" s="51">
        <f t="shared" si="0"/>
        <v>0</v>
      </c>
      <c r="O8" s="11">
        <f t="shared" si="0"/>
        <v>0</v>
      </c>
      <c r="P8" s="11">
        <v>0</v>
      </c>
      <c r="Q8" s="11">
        <f t="shared" si="0"/>
        <v>0</v>
      </c>
    </row>
    <row r="9" spans="1:17" ht="63.75">
      <c r="A9" s="9" t="s">
        <v>221</v>
      </c>
      <c r="B9" s="156" t="s">
        <v>229</v>
      </c>
      <c r="C9" s="10" t="s">
        <v>230</v>
      </c>
      <c r="D9" s="10"/>
      <c r="E9" s="10"/>
      <c r="F9" s="11">
        <f>F10</f>
        <v>0</v>
      </c>
      <c r="G9" s="11">
        <f t="shared" si="0"/>
        <v>0</v>
      </c>
      <c r="H9" s="11">
        <v>0</v>
      </c>
      <c r="I9" s="53">
        <f t="shared" si="0"/>
        <v>0</v>
      </c>
      <c r="J9" s="51">
        <f t="shared" si="0"/>
        <v>0</v>
      </c>
      <c r="K9" s="11">
        <f t="shared" si="0"/>
        <v>0</v>
      </c>
      <c r="L9" s="11">
        <v>0</v>
      </c>
      <c r="M9" s="53">
        <f t="shared" si="0"/>
        <v>0</v>
      </c>
      <c r="N9" s="51">
        <f t="shared" si="0"/>
        <v>0</v>
      </c>
      <c r="O9" s="11">
        <f t="shared" si="0"/>
        <v>0</v>
      </c>
      <c r="P9" s="11">
        <v>0</v>
      </c>
      <c r="Q9" s="11">
        <f t="shared" si="0"/>
        <v>0</v>
      </c>
    </row>
    <row r="10" spans="1:17" ht="127.5">
      <c r="A10" s="143" t="s">
        <v>233</v>
      </c>
      <c r="B10" s="148" t="s">
        <v>219</v>
      </c>
      <c r="C10" s="144" t="s">
        <v>222</v>
      </c>
      <c r="D10" s="144"/>
      <c r="E10" s="144"/>
      <c r="F10" s="145">
        <v>0</v>
      </c>
      <c r="G10" s="145">
        <f aca="true" t="shared" si="1" ref="G10:Q10">G11</f>
        <v>0</v>
      </c>
      <c r="H10" s="145">
        <f t="shared" si="1"/>
        <v>249.6</v>
      </c>
      <c r="I10" s="147">
        <f t="shared" si="1"/>
        <v>0</v>
      </c>
      <c r="J10" s="146">
        <f t="shared" si="1"/>
        <v>0</v>
      </c>
      <c r="K10" s="145">
        <f t="shared" si="1"/>
        <v>0</v>
      </c>
      <c r="L10" s="145">
        <f t="shared" si="1"/>
        <v>249.6</v>
      </c>
      <c r="M10" s="147">
        <f t="shared" si="1"/>
        <v>0</v>
      </c>
      <c r="N10" s="146">
        <f t="shared" si="1"/>
        <v>0</v>
      </c>
      <c r="O10" s="145">
        <f t="shared" si="1"/>
        <v>0</v>
      </c>
      <c r="P10" s="145">
        <f t="shared" si="1"/>
        <v>249.6</v>
      </c>
      <c r="Q10" s="145">
        <f t="shared" si="1"/>
        <v>0</v>
      </c>
    </row>
    <row r="11" spans="1:23" ht="204">
      <c r="A11" s="70" t="s">
        <v>234</v>
      </c>
      <c r="B11" s="81" t="s">
        <v>220</v>
      </c>
      <c r="C11" s="6" t="s">
        <v>222</v>
      </c>
      <c r="D11" s="6" t="s">
        <v>231</v>
      </c>
      <c r="E11" s="6" t="s">
        <v>232</v>
      </c>
      <c r="F11" s="82">
        <v>0</v>
      </c>
      <c r="G11" s="82">
        <v>0</v>
      </c>
      <c r="H11" s="82">
        <v>249.6</v>
      </c>
      <c r="I11" s="99">
        <v>0</v>
      </c>
      <c r="J11" s="100">
        <v>0</v>
      </c>
      <c r="K11" s="82">
        <v>0</v>
      </c>
      <c r="L11" s="82">
        <v>249.6</v>
      </c>
      <c r="M11" s="99">
        <v>0</v>
      </c>
      <c r="N11" s="100">
        <v>0</v>
      </c>
      <c r="O11" s="82">
        <v>0</v>
      </c>
      <c r="P11" s="82">
        <v>249.6</v>
      </c>
      <c r="Q11" s="82">
        <v>0</v>
      </c>
      <c r="V11" s="35">
        <v>1</v>
      </c>
      <c r="W11" s="35">
        <v>1</v>
      </c>
    </row>
    <row r="12" spans="1:21" ht="25.5">
      <c r="A12" s="8"/>
      <c r="B12" s="13" t="s">
        <v>49</v>
      </c>
      <c r="C12" s="14"/>
      <c r="D12" s="14"/>
      <c r="E12" s="14"/>
      <c r="F12" s="15">
        <f>F8</f>
        <v>0</v>
      </c>
      <c r="G12" s="15">
        <f>G8+G10</f>
        <v>0</v>
      </c>
      <c r="H12" s="15">
        <f>H8+H10</f>
        <v>249.6</v>
      </c>
      <c r="I12" s="15">
        <f aca="true" t="shared" si="2" ref="I12:Q12">I8</f>
        <v>0</v>
      </c>
      <c r="J12" s="15">
        <f t="shared" si="2"/>
        <v>0</v>
      </c>
      <c r="K12" s="15">
        <f>K8+K10</f>
        <v>0</v>
      </c>
      <c r="L12" s="15">
        <f>L8+L10</f>
        <v>249.6</v>
      </c>
      <c r="M12" s="15">
        <f t="shared" si="2"/>
        <v>0</v>
      </c>
      <c r="N12" s="15">
        <f t="shared" si="2"/>
        <v>0</v>
      </c>
      <c r="O12" s="15">
        <f>O8+O10</f>
        <v>0</v>
      </c>
      <c r="P12" s="15">
        <f>P8+P10</f>
        <v>249.6</v>
      </c>
      <c r="Q12" s="15">
        <f t="shared" si="2"/>
        <v>0</v>
      </c>
      <c r="R12" s="111" t="s">
        <v>215</v>
      </c>
      <c r="S12" s="138">
        <f>SUM(J11:M11)/SUM(F11:I11)</f>
        <v>1</v>
      </c>
      <c r="T12" s="111" t="s">
        <v>216</v>
      </c>
      <c r="U12" s="138">
        <f>SUM(N11:Q11)/SUM(F11:I11)</f>
        <v>1</v>
      </c>
    </row>
    <row r="13" spans="1:19" ht="27" customHeight="1">
      <c r="A13" s="170" t="s">
        <v>44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46"/>
      <c r="S13" s="46"/>
    </row>
    <row r="14" spans="1:19" ht="63.75">
      <c r="A14" s="9" t="s">
        <v>19</v>
      </c>
      <c r="B14" s="12" t="s">
        <v>45</v>
      </c>
      <c r="C14" s="10" t="s">
        <v>46</v>
      </c>
      <c r="D14" s="10" t="s">
        <v>235</v>
      </c>
      <c r="E14" s="10" t="s">
        <v>236</v>
      </c>
      <c r="F14" s="11">
        <f>F15</f>
        <v>0</v>
      </c>
      <c r="G14" s="11">
        <f aca="true" t="shared" si="3" ref="G14:Q14">G15</f>
        <v>0</v>
      </c>
      <c r="H14" s="11">
        <f t="shared" si="3"/>
        <v>2110.2</v>
      </c>
      <c r="I14" s="50">
        <f t="shared" si="3"/>
        <v>0</v>
      </c>
      <c r="J14" s="52">
        <f t="shared" si="3"/>
        <v>0</v>
      </c>
      <c r="K14" s="11">
        <f t="shared" si="3"/>
        <v>0</v>
      </c>
      <c r="L14" s="11">
        <f t="shared" si="3"/>
        <v>2110.2</v>
      </c>
      <c r="M14" s="53">
        <f t="shared" si="3"/>
        <v>0</v>
      </c>
      <c r="N14" s="51">
        <f t="shared" si="3"/>
        <v>0</v>
      </c>
      <c r="O14" s="11">
        <f t="shared" si="3"/>
        <v>0</v>
      </c>
      <c r="P14" s="11">
        <f t="shared" si="3"/>
        <v>2110.2</v>
      </c>
      <c r="Q14" s="11">
        <f t="shared" si="3"/>
        <v>0</v>
      </c>
      <c r="R14" s="46"/>
      <c r="S14" s="46"/>
    </row>
    <row r="15" spans="1:23" ht="90.75" customHeight="1">
      <c r="A15" s="70" t="s">
        <v>48</v>
      </c>
      <c r="B15" s="84" t="s">
        <v>47</v>
      </c>
      <c r="C15" s="6" t="s">
        <v>46</v>
      </c>
      <c r="D15" s="6" t="s">
        <v>235</v>
      </c>
      <c r="E15" s="6" t="s">
        <v>236</v>
      </c>
      <c r="F15" s="82">
        <v>0</v>
      </c>
      <c r="G15" s="82">
        <v>0</v>
      </c>
      <c r="H15" s="82">
        <v>2110.2</v>
      </c>
      <c r="I15" s="83">
        <v>0</v>
      </c>
      <c r="J15" s="98">
        <v>0</v>
      </c>
      <c r="K15" s="82">
        <v>0</v>
      </c>
      <c r="L15" s="82">
        <v>2110.2</v>
      </c>
      <c r="M15" s="99">
        <v>0</v>
      </c>
      <c r="N15" s="100">
        <v>0</v>
      </c>
      <c r="O15" s="82">
        <v>0</v>
      </c>
      <c r="P15" s="82">
        <v>2110.2</v>
      </c>
      <c r="Q15" s="82">
        <v>0</v>
      </c>
      <c r="V15" s="35">
        <v>1</v>
      </c>
      <c r="W15" s="35">
        <v>1</v>
      </c>
    </row>
    <row r="16" spans="1:17" ht="63.75">
      <c r="A16" s="9" t="s">
        <v>20</v>
      </c>
      <c r="B16" s="12" t="s">
        <v>50</v>
      </c>
      <c r="C16" s="10" t="s">
        <v>46</v>
      </c>
      <c r="D16" s="10" t="s">
        <v>235</v>
      </c>
      <c r="E16" s="10" t="s">
        <v>236</v>
      </c>
      <c r="F16" s="11">
        <f>F17+F18+F19+F20</f>
        <v>0</v>
      </c>
      <c r="G16" s="11">
        <f aca="true" t="shared" si="4" ref="G16:Q16">G17+G18+G19+G20</f>
        <v>0</v>
      </c>
      <c r="H16" s="11">
        <f t="shared" si="4"/>
        <v>6049.8</v>
      </c>
      <c r="I16" s="50">
        <f t="shared" si="4"/>
        <v>0</v>
      </c>
      <c r="J16" s="52">
        <f t="shared" si="4"/>
        <v>0</v>
      </c>
      <c r="K16" s="11">
        <f t="shared" si="4"/>
        <v>0</v>
      </c>
      <c r="L16" s="11">
        <f t="shared" si="4"/>
        <v>5967</v>
      </c>
      <c r="M16" s="53">
        <f t="shared" si="4"/>
        <v>0</v>
      </c>
      <c r="N16" s="51">
        <f t="shared" si="4"/>
        <v>0</v>
      </c>
      <c r="O16" s="11">
        <f t="shared" si="4"/>
        <v>0</v>
      </c>
      <c r="P16" s="11">
        <f t="shared" si="4"/>
        <v>5967</v>
      </c>
      <c r="Q16" s="11">
        <f t="shared" si="4"/>
        <v>0</v>
      </c>
    </row>
    <row r="17" spans="1:23" ht="102">
      <c r="A17" s="70" t="s">
        <v>55</v>
      </c>
      <c r="B17" s="84" t="s">
        <v>51</v>
      </c>
      <c r="C17" s="6" t="s">
        <v>46</v>
      </c>
      <c r="D17" s="6" t="s">
        <v>235</v>
      </c>
      <c r="E17" s="6" t="s">
        <v>236</v>
      </c>
      <c r="F17" s="82">
        <v>0</v>
      </c>
      <c r="G17" s="82">
        <v>0</v>
      </c>
      <c r="H17" s="82">
        <v>4799.8</v>
      </c>
      <c r="I17" s="83">
        <v>0</v>
      </c>
      <c r="J17" s="98">
        <v>0</v>
      </c>
      <c r="K17" s="82">
        <v>0</v>
      </c>
      <c r="L17" s="82">
        <v>4717</v>
      </c>
      <c r="M17" s="99">
        <v>0</v>
      </c>
      <c r="N17" s="100">
        <v>0</v>
      </c>
      <c r="O17" s="82">
        <v>0</v>
      </c>
      <c r="P17" s="82">
        <v>4717</v>
      </c>
      <c r="Q17" s="82">
        <v>0</v>
      </c>
      <c r="V17" s="35">
        <v>1</v>
      </c>
      <c r="W17" s="35">
        <v>1</v>
      </c>
    </row>
    <row r="18" spans="1:23" ht="63.75">
      <c r="A18" s="70" t="s">
        <v>56</v>
      </c>
      <c r="B18" s="84" t="s">
        <v>52</v>
      </c>
      <c r="C18" s="6" t="s">
        <v>46</v>
      </c>
      <c r="D18" s="6" t="s">
        <v>235</v>
      </c>
      <c r="E18" s="6" t="s">
        <v>236</v>
      </c>
      <c r="F18" s="82">
        <v>0</v>
      </c>
      <c r="G18" s="82">
        <v>0</v>
      </c>
      <c r="H18" s="82">
        <v>400</v>
      </c>
      <c r="I18" s="83">
        <v>0</v>
      </c>
      <c r="J18" s="98">
        <v>0</v>
      </c>
      <c r="K18" s="82">
        <v>0</v>
      </c>
      <c r="L18" s="82">
        <v>400</v>
      </c>
      <c r="M18" s="99">
        <v>0</v>
      </c>
      <c r="N18" s="100">
        <v>0</v>
      </c>
      <c r="O18" s="82">
        <v>0</v>
      </c>
      <c r="P18" s="82">
        <v>400</v>
      </c>
      <c r="Q18" s="82">
        <v>0</v>
      </c>
      <c r="V18" s="35">
        <v>1</v>
      </c>
      <c r="W18" s="35">
        <v>1</v>
      </c>
    </row>
    <row r="19" spans="1:23" ht="102">
      <c r="A19" s="70" t="s">
        <v>57</v>
      </c>
      <c r="B19" s="84" t="s">
        <v>53</v>
      </c>
      <c r="C19" s="6" t="s">
        <v>46</v>
      </c>
      <c r="D19" s="6" t="s">
        <v>235</v>
      </c>
      <c r="E19" s="6" t="s">
        <v>236</v>
      </c>
      <c r="F19" s="82">
        <v>0</v>
      </c>
      <c r="G19" s="82">
        <v>0</v>
      </c>
      <c r="H19" s="82">
        <v>450</v>
      </c>
      <c r="I19" s="83">
        <v>0</v>
      </c>
      <c r="J19" s="98">
        <v>0</v>
      </c>
      <c r="K19" s="82">
        <v>0</v>
      </c>
      <c r="L19" s="82">
        <v>450</v>
      </c>
      <c r="M19" s="99">
        <v>0</v>
      </c>
      <c r="N19" s="100">
        <v>0</v>
      </c>
      <c r="O19" s="82">
        <v>0</v>
      </c>
      <c r="P19" s="82">
        <v>450</v>
      </c>
      <c r="Q19" s="82">
        <v>0</v>
      </c>
      <c r="V19" s="35">
        <v>1</v>
      </c>
      <c r="W19" s="35">
        <v>1</v>
      </c>
    </row>
    <row r="20" spans="1:23" ht="63.75">
      <c r="A20" s="70" t="s">
        <v>58</v>
      </c>
      <c r="B20" s="84" t="s">
        <v>54</v>
      </c>
      <c r="C20" s="6" t="s">
        <v>46</v>
      </c>
      <c r="D20" s="6" t="s">
        <v>235</v>
      </c>
      <c r="E20" s="6" t="s">
        <v>236</v>
      </c>
      <c r="F20" s="82">
        <v>0</v>
      </c>
      <c r="G20" s="82">
        <v>0</v>
      </c>
      <c r="H20" s="82">
        <v>400</v>
      </c>
      <c r="I20" s="83">
        <v>0</v>
      </c>
      <c r="J20" s="98">
        <v>0</v>
      </c>
      <c r="K20" s="82">
        <v>0</v>
      </c>
      <c r="L20" s="82">
        <v>400</v>
      </c>
      <c r="M20" s="99">
        <v>0</v>
      </c>
      <c r="N20" s="100">
        <v>0</v>
      </c>
      <c r="O20" s="82">
        <v>0</v>
      </c>
      <c r="P20" s="82">
        <v>400</v>
      </c>
      <c r="Q20" s="82">
        <v>0</v>
      </c>
      <c r="V20" s="35">
        <v>1</v>
      </c>
      <c r="W20" s="35">
        <v>1</v>
      </c>
    </row>
    <row r="21" spans="1:17" ht="63.75">
      <c r="A21" s="9" t="s">
        <v>21</v>
      </c>
      <c r="B21" s="12" t="s">
        <v>59</v>
      </c>
      <c r="C21" s="10" t="s">
        <v>46</v>
      </c>
      <c r="D21" s="10" t="s">
        <v>235</v>
      </c>
      <c r="E21" s="10" t="s">
        <v>236</v>
      </c>
      <c r="F21" s="11">
        <f>F22+F23+F24+F25</f>
        <v>0</v>
      </c>
      <c r="G21" s="11">
        <f aca="true" t="shared" si="5" ref="G21:Q21">G22+G23+G24+G25</f>
        <v>0</v>
      </c>
      <c r="H21" s="11">
        <f t="shared" si="5"/>
        <v>640</v>
      </c>
      <c r="I21" s="11">
        <f t="shared" si="5"/>
        <v>0</v>
      </c>
      <c r="J21" s="11">
        <f t="shared" si="5"/>
        <v>0</v>
      </c>
      <c r="K21" s="11">
        <f t="shared" si="5"/>
        <v>0</v>
      </c>
      <c r="L21" s="11">
        <f t="shared" si="5"/>
        <v>640</v>
      </c>
      <c r="M21" s="11">
        <f t="shared" si="5"/>
        <v>0</v>
      </c>
      <c r="N21" s="11">
        <f t="shared" si="5"/>
        <v>0</v>
      </c>
      <c r="O21" s="11">
        <f t="shared" si="5"/>
        <v>0</v>
      </c>
      <c r="P21" s="11">
        <f t="shared" si="5"/>
        <v>640</v>
      </c>
      <c r="Q21" s="11">
        <f t="shared" si="5"/>
        <v>0</v>
      </c>
    </row>
    <row r="22" spans="1:23" ht="63.75">
      <c r="A22" s="70" t="s">
        <v>63</v>
      </c>
      <c r="B22" s="84" t="s">
        <v>60</v>
      </c>
      <c r="C22" s="6" t="s">
        <v>46</v>
      </c>
      <c r="D22" s="6" t="s">
        <v>235</v>
      </c>
      <c r="E22" s="6" t="s">
        <v>236</v>
      </c>
      <c r="F22" s="82">
        <v>0</v>
      </c>
      <c r="G22" s="82">
        <v>0</v>
      </c>
      <c r="H22" s="82">
        <v>90</v>
      </c>
      <c r="I22" s="83">
        <v>0</v>
      </c>
      <c r="J22" s="98">
        <v>0</v>
      </c>
      <c r="K22" s="82">
        <v>0</v>
      </c>
      <c r="L22" s="82">
        <v>90</v>
      </c>
      <c r="M22" s="99">
        <v>0</v>
      </c>
      <c r="N22" s="100">
        <v>0</v>
      </c>
      <c r="O22" s="82">
        <v>0</v>
      </c>
      <c r="P22" s="82">
        <v>90</v>
      </c>
      <c r="Q22" s="82">
        <v>0</v>
      </c>
      <c r="V22" s="35">
        <v>1</v>
      </c>
      <c r="W22" s="35">
        <v>1</v>
      </c>
    </row>
    <row r="23" spans="1:23" ht="63.75">
      <c r="A23" s="70" t="s">
        <v>64</v>
      </c>
      <c r="B23" s="84" t="s">
        <v>61</v>
      </c>
      <c r="C23" s="6" t="s">
        <v>46</v>
      </c>
      <c r="D23" s="6" t="s">
        <v>235</v>
      </c>
      <c r="E23" s="6" t="s">
        <v>236</v>
      </c>
      <c r="F23" s="82">
        <v>0</v>
      </c>
      <c r="G23" s="82">
        <v>0</v>
      </c>
      <c r="H23" s="82">
        <v>90</v>
      </c>
      <c r="I23" s="83">
        <v>0</v>
      </c>
      <c r="J23" s="98">
        <v>0</v>
      </c>
      <c r="K23" s="82">
        <v>0</v>
      </c>
      <c r="L23" s="82">
        <v>90</v>
      </c>
      <c r="M23" s="99">
        <v>0</v>
      </c>
      <c r="N23" s="100">
        <v>0</v>
      </c>
      <c r="O23" s="82">
        <v>0</v>
      </c>
      <c r="P23" s="82">
        <v>90</v>
      </c>
      <c r="Q23" s="82">
        <v>0</v>
      </c>
      <c r="V23" s="35">
        <v>1</v>
      </c>
      <c r="W23" s="35">
        <v>1</v>
      </c>
    </row>
    <row r="24" spans="1:23" ht="63.75">
      <c r="A24" s="70" t="s">
        <v>65</v>
      </c>
      <c r="B24" s="84" t="s">
        <v>62</v>
      </c>
      <c r="C24" s="6" t="s">
        <v>46</v>
      </c>
      <c r="D24" s="6" t="s">
        <v>235</v>
      </c>
      <c r="E24" s="6" t="s">
        <v>236</v>
      </c>
      <c r="F24" s="82">
        <v>0</v>
      </c>
      <c r="G24" s="82">
        <v>0</v>
      </c>
      <c r="H24" s="82">
        <v>376.5</v>
      </c>
      <c r="I24" s="83">
        <v>0</v>
      </c>
      <c r="J24" s="98">
        <v>0</v>
      </c>
      <c r="K24" s="82">
        <v>0</v>
      </c>
      <c r="L24" s="82">
        <v>376.5</v>
      </c>
      <c r="M24" s="99">
        <v>0</v>
      </c>
      <c r="N24" s="100">
        <v>0</v>
      </c>
      <c r="O24" s="82">
        <v>0</v>
      </c>
      <c r="P24" s="82">
        <v>376.5</v>
      </c>
      <c r="Q24" s="82">
        <v>0</v>
      </c>
      <c r="V24" s="35">
        <v>1</v>
      </c>
      <c r="W24" s="35">
        <v>1</v>
      </c>
    </row>
    <row r="25" spans="1:23" ht="63.75">
      <c r="A25" s="70" t="s">
        <v>151</v>
      </c>
      <c r="B25" s="84" t="s">
        <v>152</v>
      </c>
      <c r="C25" s="6" t="s">
        <v>46</v>
      </c>
      <c r="D25" s="6" t="s">
        <v>235</v>
      </c>
      <c r="E25" s="6" t="s">
        <v>236</v>
      </c>
      <c r="F25" s="82">
        <v>0</v>
      </c>
      <c r="G25" s="82">
        <v>0</v>
      </c>
      <c r="H25" s="82">
        <v>83.5</v>
      </c>
      <c r="I25" s="83">
        <v>0</v>
      </c>
      <c r="J25" s="98">
        <v>0</v>
      </c>
      <c r="K25" s="82">
        <v>0</v>
      </c>
      <c r="L25" s="82">
        <v>83.5</v>
      </c>
      <c r="M25" s="99">
        <v>0</v>
      </c>
      <c r="N25" s="100">
        <v>0</v>
      </c>
      <c r="O25" s="82">
        <v>0</v>
      </c>
      <c r="P25" s="82">
        <v>83.5</v>
      </c>
      <c r="Q25" s="82">
        <v>0</v>
      </c>
      <c r="V25" s="35">
        <v>1</v>
      </c>
      <c r="W25" s="35">
        <v>1</v>
      </c>
    </row>
    <row r="26" spans="1:17" ht="121.5">
      <c r="A26" s="9" t="s">
        <v>22</v>
      </c>
      <c r="B26" s="12" t="s">
        <v>66</v>
      </c>
      <c r="C26" s="10" t="s">
        <v>46</v>
      </c>
      <c r="D26" s="10" t="s">
        <v>235</v>
      </c>
      <c r="E26" s="10" t="s">
        <v>236</v>
      </c>
      <c r="F26" s="11">
        <f>F27+F28</f>
        <v>0</v>
      </c>
      <c r="G26" s="11">
        <f aca="true" t="shared" si="6" ref="G26:Q26">G27+G28</f>
        <v>6076.7</v>
      </c>
      <c r="H26" s="11">
        <f t="shared" si="6"/>
        <v>0</v>
      </c>
      <c r="I26" s="50">
        <f t="shared" si="6"/>
        <v>0</v>
      </c>
      <c r="J26" s="52">
        <f t="shared" si="6"/>
        <v>0</v>
      </c>
      <c r="K26" s="11">
        <f t="shared" si="6"/>
        <v>5791.3</v>
      </c>
      <c r="L26" s="11">
        <f t="shared" si="6"/>
        <v>0</v>
      </c>
      <c r="M26" s="53">
        <f t="shared" si="6"/>
        <v>0</v>
      </c>
      <c r="N26" s="51">
        <f t="shared" si="6"/>
        <v>0</v>
      </c>
      <c r="O26" s="11">
        <f t="shared" si="6"/>
        <v>5791.3</v>
      </c>
      <c r="P26" s="11">
        <f t="shared" si="6"/>
        <v>0</v>
      </c>
      <c r="Q26" s="11">
        <f t="shared" si="6"/>
        <v>0</v>
      </c>
    </row>
    <row r="27" spans="1:23" ht="80.25" customHeight="1">
      <c r="A27" s="70" t="s">
        <v>68</v>
      </c>
      <c r="B27" s="84" t="s">
        <v>218</v>
      </c>
      <c r="C27" s="6" t="s">
        <v>46</v>
      </c>
      <c r="D27" s="6" t="s">
        <v>235</v>
      </c>
      <c r="E27" s="6" t="s">
        <v>236</v>
      </c>
      <c r="F27" s="82">
        <v>0</v>
      </c>
      <c r="G27" s="82">
        <v>2126.7</v>
      </c>
      <c r="H27" s="82">
        <v>0</v>
      </c>
      <c r="I27" s="83">
        <v>0</v>
      </c>
      <c r="J27" s="98">
        <v>0</v>
      </c>
      <c r="K27" s="82">
        <v>1841.3</v>
      </c>
      <c r="L27" s="82">
        <v>0</v>
      </c>
      <c r="M27" s="99">
        <v>0</v>
      </c>
      <c r="N27" s="100">
        <v>0</v>
      </c>
      <c r="O27" s="82">
        <v>1841.3</v>
      </c>
      <c r="P27" s="82">
        <v>0</v>
      </c>
      <c r="Q27" s="82">
        <v>0</v>
      </c>
      <c r="V27" s="35">
        <v>1</v>
      </c>
      <c r="W27" s="35">
        <v>1</v>
      </c>
    </row>
    <row r="28" spans="1:23" ht="140.25">
      <c r="A28" s="70" t="s">
        <v>69</v>
      </c>
      <c r="B28" s="84" t="s">
        <v>67</v>
      </c>
      <c r="C28" s="6" t="s">
        <v>46</v>
      </c>
      <c r="D28" s="6" t="s">
        <v>235</v>
      </c>
      <c r="E28" s="6" t="s">
        <v>236</v>
      </c>
      <c r="F28" s="82">
        <v>0</v>
      </c>
      <c r="G28" s="82">
        <v>3950</v>
      </c>
      <c r="H28" s="82">
        <v>0</v>
      </c>
      <c r="I28" s="83">
        <v>0</v>
      </c>
      <c r="J28" s="98">
        <v>0</v>
      </c>
      <c r="K28" s="82">
        <v>3950</v>
      </c>
      <c r="L28" s="82">
        <v>0</v>
      </c>
      <c r="M28" s="99">
        <v>0</v>
      </c>
      <c r="N28" s="100">
        <v>0</v>
      </c>
      <c r="O28" s="82">
        <v>3950</v>
      </c>
      <c r="P28" s="82">
        <v>0</v>
      </c>
      <c r="Q28" s="82">
        <v>0</v>
      </c>
      <c r="V28" s="35">
        <v>1</v>
      </c>
      <c r="W28" s="35">
        <v>1</v>
      </c>
    </row>
    <row r="29" spans="1:21" ht="25.5">
      <c r="A29" s="16"/>
      <c r="B29" s="17" t="s">
        <v>70</v>
      </c>
      <c r="C29" s="14"/>
      <c r="D29" s="14"/>
      <c r="E29" s="14"/>
      <c r="F29" s="15">
        <f>F14+F16+F21+F26</f>
        <v>0</v>
      </c>
      <c r="G29" s="15">
        <f>G14+G16+G21+G26</f>
        <v>6076.7</v>
      </c>
      <c r="H29" s="15">
        <f aca="true" t="shared" si="7" ref="H29:Q29">H14+H16+H21+H26</f>
        <v>8800</v>
      </c>
      <c r="I29" s="54">
        <f t="shared" si="7"/>
        <v>0</v>
      </c>
      <c r="J29" s="56">
        <f t="shared" si="7"/>
        <v>0</v>
      </c>
      <c r="K29" s="15">
        <f t="shared" si="7"/>
        <v>5791.3</v>
      </c>
      <c r="L29" s="15">
        <f t="shared" si="7"/>
        <v>8717.2</v>
      </c>
      <c r="M29" s="57">
        <f t="shared" si="7"/>
        <v>0</v>
      </c>
      <c r="N29" s="55">
        <f t="shared" si="7"/>
        <v>0</v>
      </c>
      <c r="O29" s="15">
        <f t="shared" si="7"/>
        <v>5791.3</v>
      </c>
      <c r="P29" s="15">
        <f t="shared" si="7"/>
        <v>8717.2</v>
      </c>
      <c r="Q29" s="15">
        <f t="shared" si="7"/>
        <v>0</v>
      </c>
      <c r="R29" s="111" t="s">
        <v>215</v>
      </c>
      <c r="S29" s="138">
        <f>(SUM(J15:M15)/SUM(F15:I15)+SUM(J17:M17)/SUM(F17:I17)+SUM(J18:M18)/SUM(F18:I18)+SUM(J19:M19)/SUM(F19:I19)+SUM(J20:M20)/SUM(F20:I20)+SUM(J22:M22)/SUM(F22:I22)+SUM(J24:M24)/SUM(F24:I24)+SUM(J27:M27)/SUM(F27:I27)+SUM(J28:M28)/SUM(F28:I28))/9</f>
        <v>0.9831723064095486</v>
      </c>
      <c r="T29" s="111" t="s">
        <v>216</v>
      </c>
      <c r="U29" s="138">
        <f>(SUM(N15:Q15)/SUM(F15:I15)+SUM(N17:Q17)/SUM(F17:I17)+SUM(N18:Q18)/SUM(F18:I18)+SUM(N19:Q19)/SUM(F19:I19)+SUM(N20:Q20)/SUM(F20:I20)+SUM(N22:Q22)/SUM(F22:I22)+SUM(N24:Q24)/SUM(F24:I24)+SUM(N27:Q27)/SUM(F27:I27)+SUM(N28:Q28)/SUM(F28:I28))/9</f>
        <v>0.9831723064095486</v>
      </c>
    </row>
    <row r="30" spans="1:17" ht="15" customHeight="1">
      <c r="A30" s="171" t="s">
        <v>7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</row>
    <row r="31" spans="1:17" ht="89.25" customHeight="1">
      <c r="A31" s="9" t="s">
        <v>242</v>
      </c>
      <c r="B31" s="21" t="s">
        <v>243</v>
      </c>
      <c r="C31" s="126" t="s">
        <v>156</v>
      </c>
      <c r="D31" s="19" t="s">
        <v>237</v>
      </c>
      <c r="E31" s="19" t="s">
        <v>238</v>
      </c>
      <c r="F31" s="20">
        <f>SUM(F32+F33+F34)</f>
        <v>0</v>
      </c>
      <c r="G31" s="20">
        <f aca="true" t="shared" si="8" ref="G31:Q32">SUM(G32+G33+G34)</f>
        <v>0</v>
      </c>
      <c r="H31" s="20">
        <v>0</v>
      </c>
      <c r="I31" s="58">
        <f t="shared" si="8"/>
        <v>0</v>
      </c>
      <c r="J31" s="60">
        <f t="shared" si="8"/>
        <v>0</v>
      </c>
      <c r="K31" s="20">
        <f t="shared" si="8"/>
        <v>0</v>
      </c>
      <c r="L31" s="20">
        <v>0</v>
      </c>
      <c r="M31" s="61">
        <f t="shared" si="8"/>
        <v>0</v>
      </c>
      <c r="N31" s="59">
        <f t="shared" si="8"/>
        <v>0</v>
      </c>
      <c r="O31" s="20">
        <f t="shared" si="8"/>
        <v>0</v>
      </c>
      <c r="P31" s="20">
        <v>0</v>
      </c>
      <c r="Q31" s="20">
        <f t="shared" si="8"/>
        <v>0</v>
      </c>
    </row>
    <row r="32" spans="1:19" ht="127.5">
      <c r="A32" s="9" t="s">
        <v>71</v>
      </c>
      <c r="B32" s="21" t="s">
        <v>2</v>
      </c>
      <c r="C32" s="126" t="s">
        <v>156</v>
      </c>
      <c r="D32" s="19" t="s">
        <v>237</v>
      </c>
      <c r="E32" s="19" t="s">
        <v>238</v>
      </c>
      <c r="F32" s="20">
        <f>SUM(F33+F34+F35)</f>
        <v>0</v>
      </c>
      <c r="G32" s="20">
        <f t="shared" si="8"/>
        <v>0</v>
      </c>
      <c r="H32" s="20">
        <f t="shared" si="8"/>
        <v>131.4</v>
      </c>
      <c r="I32" s="58">
        <f t="shared" si="8"/>
        <v>0</v>
      </c>
      <c r="J32" s="60">
        <f t="shared" si="8"/>
        <v>0</v>
      </c>
      <c r="K32" s="20">
        <f t="shared" si="8"/>
        <v>0</v>
      </c>
      <c r="L32" s="20">
        <f t="shared" si="8"/>
        <v>131.4</v>
      </c>
      <c r="M32" s="61">
        <f t="shared" si="8"/>
        <v>0</v>
      </c>
      <c r="N32" s="59">
        <f t="shared" si="8"/>
        <v>0</v>
      </c>
      <c r="O32" s="20">
        <f t="shared" si="8"/>
        <v>0</v>
      </c>
      <c r="P32" s="20">
        <f t="shared" si="8"/>
        <v>131.4</v>
      </c>
      <c r="Q32" s="20">
        <f t="shared" si="8"/>
        <v>0</v>
      </c>
      <c r="S32" s="43"/>
    </row>
    <row r="33" spans="1:23" s="46" customFormat="1" ht="140.25">
      <c r="A33" s="70" t="s">
        <v>126</v>
      </c>
      <c r="B33" s="7" t="s">
        <v>127</v>
      </c>
      <c r="C33" s="125" t="s">
        <v>156</v>
      </c>
      <c r="D33" s="85" t="s">
        <v>237</v>
      </c>
      <c r="E33" s="85" t="s">
        <v>238</v>
      </c>
      <c r="F33" s="86">
        <v>0</v>
      </c>
      <c r="G33" s="86">
        <v>0</v>
      </c>
      <c r="H33" s="86">
        <v>30</v>
      </c>
      <c r="I33" s="87">
        <v>0</v>
      </c>
      <c r="J33" s="101">
        <v>0</v>
      </c>
      <c r="K33" s="86">
        <v>0</v>
      </c>
      <c r="L33" s="86">
        <v>30</v>
      </c>
      <c r="M33" s="102">
        <v>0</v>
      </c>
      <c r="N33" s="103">
        <v>0</v>
      </c>
      <c r="O33" s="86">
        <v>0</v>
      </c>
      <c r="P33" s="86">
        <v>30</v>
      </c>
      <c r="Q33" s="86">
        <v>0</v>
      </c>
      <c r="S33" s="71"/>
      <c r="V33" s="46">
        <v>1</v>
      </c>
      <c r="W33" s="46">
        <v>1</v>
      </c>
    </row>
    <row r="34" spans="1:23" ht="127.5">
      <c r="A34" s="70" t="s">
        <v>72</v>
      </c>
      <c r="B34" s="88" t="s">
        <v>153</v>
      </c>
      <c r="C34" s="125" t="s">
        <v>156</v>
      </c>
      <c r="D34" s="85" t="s">
        <v>238</v>
      </c>
      <c r="E34" s="85" t="s">
        <v>238</v>
      </c>
      <c r="F34" s="86">
        <v>0</v>
      </c>
      <c r="G34" s="86">
        <v>0</v>
      </c>
      <c r="H34" s="86">
        <v>31.4</v>
      </c>
      <c r="I34" s="87">
        <v>0</v>
      </c>
      <c r="J34" s="101">
        <v>0</v>
      </c>
      <c r="K34" s="86">
        <v>0</v>
      </c>
      <c r="L34" s="86">
        <v>31.4</v>
      </c>
      <c r="M34" s="102">
        <v>0</v>
      </c>
      <c r="N34" s="103">
        <v>0</v>
      </c>
      <c r="O34" s="86">
        <v>0</v>
      </c>
      <c r="P34" s="86">
        <v>31.4</v>
      </c>
      <c r="Q34" s="86">
        <v>0</v>
      </c>
      <c r="V34" s="35">
        <v>1</v>
      </c>
      <c r="W34" s="35">
        <v>1</v>
      </c>
    </row>
    <row r="35" spans="1:23" ht="127.5">
      <c r="A35" s="70" t="s">
        <v>73</v>
      </c>
      <c r="B35" s="89" t="s">
        <v>3</v>
      </c>
      <c r="C35" s="125" t="s">
        <v>156</v>
      </c>
      <c r="D35" s="85" t="s">
        <v>237</v>
      </c>
      <c r="E35" s="85" t="s">
        <v>238</v>
      </c>
      <c r="F35" s="86">
        <v>0</v>
      </c>
      <c r="G35" s="86">
        <v>0</v>
      </c>
      <c r="H35" s="86">
        <v>70</v>
      </c>
      <c r="I35" s="87">
        <v>0</v>
      </c>
      <c r="J35" s="101">
        <v>0</v>
      </c>
      <c r="K35" s="86">
        <v>0</v>
      </c>
      <c r="L35" s="86">
        <v>70</v>
      </c>
      <c r="M35" s="102">
        <v>0</v>
      </c>
      <c r="N35" s="103">
        <v>0</v>
      </c>
      <c r="O35" s="86">
        <v>0</v>
      </c>
      <c r="P35" s="86">
        <v>70</v>
      </c>
      <c r="Q35" s="86">
        <v>0</v>
      </c>
      <c r="V35" s="35">
        <v>1</v>
      </c>
      <c r="W35" s="35">
        <v>1</v>
      </c>
    </row>
    <row r="36" spans="1:17" ht="127.5">
      <c r="A36" s="9" t="s">
        <v>74</v>
      </c>
      <c r="B36" s="39" t="s">
        <v>4</v>
      </c>
      <c r="C36" s="126" t="s">
        <v>156</v>
      </c>
      <c r="D36" s="19" t="s">
        <v>238</v>
      </c>
      <c r="E36" s="19" t="s">
        <v>238</v>
      </c>
      <c r="F36" s="20">
        <f>F37+F38+F39</f>
        <v>0</v>
      </c>
      <c r="G36" s="20">
        <f aca="true" t="shared" si="9" ref="G36:Q36">G37+G38+G39</f>
        <v>0</v>
      </c>
      <c r="H36" s="20">
        <f>H37+H38+H39+H40</f>
        <v>170</v>
      </c>
      <c r="I36" s="20">
        <f t="shared" si="9"/>
        <v>0</v>
      </c>
      <c r="J36" s="20">
        <f t="shared" si="9"/>
        <v>0</v>
      </c>
      <c r="K36" s="20">
        <f t="shared" si="9"/>
        <v>0</v>
      </c>
      <c r="L36" s="20">
        <f>L37+L38+L39+L40</f>
        <v>170</v>
      </c>
      <c r="M36" s="20">
        <f t="shared" si="9"/>
        <v>0</v>
      </c>
      <c r="N36" s="20">
        <f t="shared" si="9"/>
        <v>0</v>
      </c>
      <c r="O36" s="20">
        <f t="shared" si="9"/>
        <v>0</v>
      </c>
      <c r="P36" s="20">
        <f>P37+P38+P39+P40</f>
        <v>170</v>
      </c>
      <c r="Q36" s="20">
        <f t="shared" si="9"/>
        <v>0</v>
      </c>
    </row>
    <row r="37" spans="1:17" ht="127.5">
      <c r="A37" s="70" t="s">
        <v>75</v>
      </c>
      <c r="B37" s="88" t="s">
        <v>5</v>
      </c>
      <c r="C37" s="125" t="s">
        <v>156</v>
      </c>
      <c r="D37" s="85"/>
      <c r="E37" s="85"/>
      <c r="F37" s="86">
        <v>0</v>
      </c>
      <c r="G37" s="86">
        <v>0</v>
      </c>
      <c r="H37" s="86">
        <v>0</v>
      </c>
      <c r="I37" s="87">
        <v>0</v>
      </c>
      <c r="J37" s="101">
        <v>0</v>
      </c>
      <c r="K37" s="86">
        <v>0</v>
      </c>
      <c r="L37" s="86">
        <v>0</v>
      </c>
      <c r="M37" s="102">
        <v>0</v>
      </c>
      <c r="N37" s="103">
        <v>0</v>
      </c>
      <c r="O37" s="86">
        <v>0</v>
      </c>
      <c r="P37" s="86">
        <v>0</v>
      </c>
      <c r="Q37" s="86">
        <v>0</v>
      </c>
    </row>
    <row r="38" spans="1:17" ht="127.5">
      <c r="A38" s="70" t="s">
        <v>76</v>
      </c>
      <c r="B38" s="88" t="s">
        <v>6</v>
      </c>
      <c r="C38" s="125" t="s">
        <v>156</v>
      </c>
      <c r="D38" s="85"/>
      <c r="E38" s="85"/>
      <c r="F38" s="86">
        <v>0</v>
      </c>
      <c r="G38" s="86">
        <v>0</v>
      </c>
      <c r="H38" s="86">
        <v>0</v>
      </c>
      <c r="I38" s="87">
        <v>0</v>
      </c>
      <c r="J38" s="101">
        <v>0</v>
      </c>
      <c r="K38" s="86">
        <v>0</v>
      </c>
      <c r="L38" s="86">
        <v>0</v>
      </c>
      <c r="M38" s="102">
        <v>0</v>
      </c>
      <c r="N38" s="103">
        <v>0</v>
      </c>
      <c r="O38" s="86">
        <v>0</v>
      </c>
      <c r="P38" s="86">
        <v>0</v>
      </c>
      <c r="Q38" s="86">
        <v>0</v>
      </c>
    </row>
    <row r="39" spans="1:23" ht="127.5">
      <c r="A39" s="70" t="s">
        <v>154</v>
      </c>
      <c r="B39" s="88" t="s">
        <v>155</v>
      </c>
      <c r="C39" s="125" t="s">
        <v>156</v>
      </c>
      <c r="D39" s="85" t="s">
        <v>238</v>
      </c>
      <c r="E39" s="85" t="s">
        <v>238</v>
      </c>
      <c r="F39" s="86">
        <v>0</v>
      </c>
      <c r="G39" s="86">
        <v>0</v>
      </c>
      <c r="H39" s="86">
        <v>140</v>
      </c>
      <c r="I39" s="87">
        <v>0</v>
      </c>
      <c r="J39" s="101">
        <v>0</v>
      </c>
      <c r="K39" s="86">
        <v>0</v>
      </c>
      <c r="L39" s="86">
        <v>140</v>
      </c>
      <c r="M39" s="102">
        <v>0</v>
      </c>
      <c r="N39" s="103">
        <v>0</v>
      </c>
      <c r="O39" s="86">
        <v>0</v>
      </c>
      <c r="P39" s="86">
        <v>140</v>
      </c>
      <c r="Q39" s="86">
        <v>0</v>
      </c>
      <c r="V39" s="35">
        <v>1</v>
      </c>
      <c r="W39" s="35">
        <v>1</v>
      </c>
    </row>
    <row r="40" spans="1:23" ht="127.5">
      <c r="A40" s="70" t="s">
        <v>244</v>
      </c>
      <c r="B40" s="88" t="s">
        <v>245</v>
      </c>
      <c r="C40" s="125" t="s">
        <v>156</v>
      </c>
      <c r="D40" s="85" t="s">
        <v>238</v>
      </c>
      <c r="E40" s="85" t="s">
        <v>238</v>
      </c>
      <c r="F40" s="86">
        <v>0</v>
      </c>
      <c r="G40" s="86">
        <v>0</v>
      </c>
      <c r="H40" s="86">
        <v>30</v>
      </c>
      <c r="I40" s="87">
        <v>0</v>
      </c>
      <c r="J40" s="101">
        <v>0</v>
      </c>
      <c r="K40" s="86">
        <v>0</v>
      </c>
      <c r="L40" s="86">
        <v>30</v>
      </c>
      <c r="M40" s="102">
        <v>0</v>
      </c>
      <c r="N40" s="103">
        <v>0</v>
      </c>
      <c r="O40" s="86">
        <v>0</v>
      </c>
      <c r="P40" s="86">
        <v>30</v>
      </c>
      <c r="Q40" s="86">
        <v>0</v>
      </c>
      <c r="V40" s="35">
        <v>1</v>
      </c>
      <c r="W40" s="35">
        <v>1</v>
      </c>
    </row>
    <row r="41" spans="1:17" ht="148.5">
      <c r="A41" s="9" t="s">
        <v>157</v>
      </c>
      <c r="B41" s="39" t="s">
        <v>158</v>
      </c>
      <c r="C41" s="126" t="s">
        <v>156</v>
      </c>
      <c r="D41" s="19" t="s">
        <v>240</v>
      </c>
      <c r="E41" s="19" t="s">
        <v>238</v>
      </c>
      <c r="F41" s="20">
        <f>F42</f>
        <v>0</v>
      </c>
      <c r="G41" s="20">
        <f aca="true" t="shared" si="10" ref="G41:Q41">G42</f>
        <v>850.4</v>
      </c>
      <c r="H41" s="20">
        <f t="shared" si="10"/>
        <v>72.8</v>
      </c>
      <c r="I41" s="20">
        <f t="shared" si="10"/>
        <v>0</v>
      </c>
      <c r="J41" s="20">
        <f t="shared" si="10"/>
        <v>0</v>
      </c>
      <c r="K41" s="20">
        <f t="shared" si="10"/>
        <v>618.879</v>
      </c>
      <c r="L41" s="20">
        <f t="shared" si="10"/>
        <v>72.761</v>
      </c>
      <c r="M41" s="20">
        <f t="shared" si="10"/>
        <v>0</v>
      </c>
      <c r="N41" s="20">
        <f t="shared" si="10"/>
        <v>0</v>
      </c>
      <c r="O41" s="20">
        <f t="shared" si="10"/>
        <v>618.879</v>
      </c>
      <c r="P41" s="20">
        <f t="shared" si="10"/>
        <v>72.761</v>
      </c>
      <c r="Q41" s="20">
        <f t="shared" si="10"/>
        <v>0</v>
      </c>
    </row>
    <row r="42" spans="1:23" ht="165.75">
      <c r="A42" s="70" t="s">
        <v>159</v>
      </c>
      <c r="B42" s="127" t="s">
        <v>160</v>
      </c>
      <c r="C42" s="125" t="s">
        <v>156</v>
      </c>
      <c r="D42" s="85" t="s">
        <v>240</v>
      </c>
      <c r="E42" s="85" t="s">
        <v>238</v>
      </c>
      <c r="F42" s="86">
        <v>0</v>
      </c>
      <c r="G42" s="86">
        <v>850.4</v>
      </c>
      <c r="H42" s="86">
        <v>72.8</v>
      </c>
      <c r="I42" s="87">
        <v>0</v>
      </c>
      <c r="J42" s="101">
        <v>0</v>
      </c>
      <c r="K42" s="86">
        <v>618.879</v>
      </c>
      <c r="L42" s="86">
        <v>72.761</v>
      </c>
      <c r="M42" s="102">
        <v>0</v>
      </c>
      <c r="N42" s="103">
        <v>0</v>
      </c>
      <c r="O42" s="86">
        <v>618.879</v>
      </c>
      <c r="P42" s="86">
        <v>72.761</v>
      </c>
      <c r="Q42" s="86">
        <v>0</v>
      </c>
      <c r="V42" s="35">
        <v>1</v>
      </c>
      <c r="W42" s="35">
        <v>1</v>
      </c>
    </row>
    <row r="43" spans="1:21" ht="25.5">
      <c r="A43" s="22"/>
      <c r="B43" s="22" t="s">
        <v>77</v>
      </c>
      <c r="C43" s="22"/>
      <c r="D43" s="14"/>
      <c r="E43" s="14"/>
      <c r="F43" s="23">
        <f>F32+F36+F41</f>
        <v>0</v>
      </c>
      <c r="G43" s="23">
        <f aca="true" t="shared" si="11" ref="G43:Q43">G32+G36+G41</f>
        <v>850.4</v>
      </c>
      <c r="H43" s="23">
        <f t="shared" si="11"/>
        <v>374.2</v>
      </c>
      <c r="I43" s="114">
        <f t="shared" si="11"/>
        <v>0</v>
      </c>
      <c r="J43" s="116">
        <f t="shared" si="11"/>
        <v>0</v>
      </c>
      <c r="K43" s="23">
        <f t="shared" si="11"/>
        <v>618.879</v>
      </c>
      <c r="L43" s="23">
        <f t="shared" si="11"/>
        <v>374.16099999999994</v>
      </c>
      <c r="M43" s="117">
        <f t="shared" si="11"/>
        <v>0</v>
      </c>
      <c r="N43" s="115">
        <f t="shared" si="11"/>
        <v>0</v>
      </c>
      <c r="O43" s="23">
        <f t="shared" si="11"/>
        <v>618.879</v>
      </c>
      <c r="P43" s="23">
        <f t="shared" si="11"/>
        <v>374.16099999999994</v>
      </c>
      <c r="Q43" s="23">
        <f t="shared" si="11"/>
        <v>0</v>
      </c>
      <c r="R43" s="111" t="s">
        <v>215</v>
      </c>
      <c r="S43" s="138">
        <f>(SUM(J33:M33)/SUM(F33:I33)+SUM(J34:M34)/SUM(F34:I34)+SUM(J35:M35)/SUM(F35:I35)+SUM(J39:M39)/SUM(F39:I39)+SUM(J40:M40)/SUM(F40:I40)+SUM(J42:M42)/SUM(F42:I42))/6</f>
        <v>0.9581961294049682</v>
      </c>
      <c r="T43" s="111" t="s">
        <v>216</v>
      </c>
      <c r="U43" s="138">
        <f>(SUM(N33:Q33)/SUM(F33:I33)+SUM(N34:Q34)/SUM(F34:I34)+SUM(N35:Q35)/SUM(F35:I35)+SUM(N39:Q39)/SUM(F39:I39)+SUM(N40:Q40)/SUM(F40:I40)+SUM(N42:Q42)/SUM(F42:I42))/6</f>
        <v>0.9581961294049682</v>
      </c>
    </row>
    <row r="44" spans="1:17" ht="12.75">
      <c r="A44" s="176" t="s">
        <v>140</v>
      </c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</row>
    <row r="45" spans="1:19" ht="93.75" customHeight="1">
      <c r="A45" s="34" t="s">
        <v>23</v>
      </c>
      <c r="B45" s="12" t="s">
        <v>112</v>
      </c>
      <c r="C45" s="38" t="s">
        <v>111</v>
      </c>
      <c r="D45" s="10"/>
      <c r="E45" s="10"/>
      <c r="F45" s="40">
        <f>F46</f>
        <v>0</v>
      </c>
      <c r="G45" s="40">
        <f aca="true" t="shared" si="12" ref="G45:Q45">G46</f>
        <v>0</v>
      </c>
      <c r="H45" s="40">
        <f t="shared" si="12"/>
        <v>0</v>
      </c>
      <c r="I45" s="66">
        <f t="shared" si="12"/>
        <v>0</v>
      </c>
      <c r="J45" s="68">
        <f t="shared" si="12"/>
        <v>0</v>
      </c>
      <c r="K45" s="40">
        <f t="shared" si="12"/>
        <v>0</v>
      </c>
      <c r="L45" s="66">
        <f t="shared" si="12"/>
        <v>0</v>
      </c>
      <c r="M45" s="69">
        <f t="shared" si="12"/>
        <v>0</v>
      </c>
      <c r="N45" s="67">
        <f t="shared" si="12"/>
        <v>0</v>
      </c>
      <c r="O45" s="40">
        <f t="shared" si="12"/>
        <v>0</v>
      </c>
      <c r="P45" s="40">
        <f t="shared" si="12"/>
        <v>0</v>
      </c>
      <c r="Q45" s="40">
        <f t="shared" si="12"/>
        <v>0</v>
      </c>
      <c r="S45" s="43"/>
    </row>
    <row r="46" spans="1:19" ht="94.5" customHeight="1">
      <c r="A46" s="90" t="s">
        <v>180</v>
      </c>
      <c r="B46" s="84" t="s">
        <v>113</v>
      </c>
      <c r="C46" s="91" t="s">
        <v>111</v>
      </c>
      <c r="D46" s="6"/>
      <c r="E46" s="6"/>
      <c r="F46" s="92">
        <v>0</v>
      </c>
      <c r="G46" s="92">
        <v>0</v>
      </c>
      <c r="H46" s="92">
        <v>0</v>
      </c>
      <c r="I46" s="93">
        <v>0</v>
      </c>
      <c r="J46" s="104">
        <v>0</v>
      </c>
      <c r="K46" s="92">
        <v>0</v>
      </c>
      <c r="L46" s="128">
        <v>0</v>
      </c>
      <c r="M46" s="106">
        <v>0</v>
      </c>
      <c r="N46" s="107">
        <v>0</v>
      </c>
      <c r="O46" s="105">
        <v>0</v>
      </c>
      <c r="P46" s="105">
        <v>0</v>
      </c>
      <c r="Q46" s="105">
        <v>0</v>
      </c>
      <c r="S46" s="43"/>
    </row>
    <row r="47" spans="1:17" ht="89.25">
      <c r="A47" s="34" t="s">
        <v>128</v>
      </c>
      <c r="B47" s="12" t="s">
        <v>114</v>
      </c>
      <c r="C47" s="38" t="s">
        <v>111</v>
      </c>
      <c r="D47" s="10" t="s">
        <v>235</v>
      </c>
      <c r="E47" s="10" t="s">
        <v>236</v>
      </c>
      <c r="F47" s="40">
        <f>F50</f>
        <v>0</v>
      </c>
      <c r="G47" s="40">
        <f>G50+G48+G49</f>
        <v>5057.4</v>
      </c>
      <c r="H47" s="40">
        <f>H50+H48+H49</f>
        <v>14305.5</v>
      </c>
      <c r="I47" s="66">
        <f aca="true" t="shared" si="13" ref="I47:Q47">I50</f>
        <v>0</v>
      </c>
      <c r="J47" s="68">
        <f t="shared" si="13"/>
        <v>0</v>
      </c>
      <c r="K47" s="40">
        <f>K50+K48+K49</f>
        <v>4908.4</v>
      </c>
      <c r="L47" s="40">
        <f>L50+L48+L49</f>
        <v>14153.788999999999</v>
      </c>
      <c r="M47" s="69">
        <f t="shared" si="13"/>
        <v>0</v>
      </c>
      <c r="N47" s="67">
        <f t="shared" si="13"/>
        <v>0</v>
      </c>
      <c r="O47" s="40">
        <f>O50+O48+O49</f>
        <v>4908.4</v>
      </c>
      <c r="P47" s="40">
        <f>P50+P48+P49</f>
        <v>14153.788999999999</v>
      </c>
      <c r="Q47" s="40">
        <f t="shared" si="13"/>
        <v>0</v>
      </c>
    </row>
    <row r="48" spans="1:23" ht="89.25">
      <c r="A48" s="149" t="s">
        <v>223</v>
      </c>
      <c r="B48" s="155" t="s">
        <v>224</v>
      </c>
      <c r="C48" s="91" t="s">
        <v>111</v>
      </c>
      <c r="D48" s="150" t="s">
        <v>231</v>
      </c>
      <c r="E48" s="150" t="s">
        <v>232</v>
      </c>
      <c r="F48" s="151">
        <v>0</v>
      </c>
      <c r="G48" s="151">
        <v>0</v>
      </c>
      <c r="H48" s="151">
        <v>500</v>
      </c>
      <c r="I48" s="152">
        <v>0</v>
      </c>
      <c r="J48" s="153">
        <v>0</v>
      </c>
      <c r="K48" s="151">
        <v>0</v>
      </c>
      <c r="L48" s="152">
        <v>427.899</v>
      </c>
      <c r="M48" s="154">
        <v>0</v>
      </c>
      <c r="N48" s="153">
        <v>0</v>
      </c>
      <c r="O48" s="151">
        <v>0</v>
      </c>
      <c r="P48" s="152">
        <v>427.899</v>
      </c>
      <c r="Q48" s="154">
        <v>0</v>
      </c>
      <c r="V48" s="35">
        <v>1</v>
      </c>
      <c r="W48" s="35">
        <v>1</v>
      </c>
    </row>
    <row r="49" spans="1:17" ht="89.25">
      <c r="A49" s="149" t="s">
        <v>131</v>
      </c>
      <c r="B49" s="155" t="s">
        <v>246</v>
      </c>
      <c r="C49" s="91" t="s">
        <v>111</v>
      </c>
      <c r="D49" s="150" t="s">
        <v>241</v>
      </c>
      <c r="E49" s="150" t="s">
        <v>241</v>
      </c>
      <c r="F49" s="151">
        <v>0</v>
      </c>
      <c r="G49" s="151">
        <v>0</v>
      </c>
      <c r="H49" s="151">
        <v>0</v>
      </c>
      <c r="I49" s="152">
        <v>0</v>
      </c>
      <c r="J49" s="153">
        <v>0</v>
      </c>
      <c r="K49" s="151">
        <v>0</v>
      </c>
      <c r="L49" s="152">
        <v>0</v>
      </c>
      <c r="M49" s="154">
        <v>0</v>
      </c>
      <c r="N49" s="153">
        <v>0</v>
      </c>
      <c r="O49" s="151">
        <v>0</v>
      </c>
      <c r="P49" s="152">
        <v>0</v>
      </c>
      <c r="Q49" s="154">
        <v>0</v>
      </c>
    </row>
    <row r="50" spans="1:23" ht="89.25">
      <c r="A50" s="90" t="s">
        <v>247</v>
      </c>
      <c r="B50" s="94" t="s">
        <v>225</v>
      </c>
      <c r="C50" s="91" t="s">
        <v>111</v>
      </c>
      <c r="D50" s="6" t="s">
        <v>237</v>
      </c>
      <c r="E50" s="6" t="s">
        <v>236</v>
      </c>
      <c r="F50" s="92">
        <v>0</v>
      </c>
      <c r="G50" s="92">
        <v>5057.4</v>
      </c>
      <c r="H50" s="92">
        <v>13805.5</v>
      </c>
      <c r="I50" s="95">
        <v>0</v>
      </c>
      <c r="J50" s="104">
        <v>0</v>
      </c>
      <c r="K50" s="92">
        <v>4908.4</v>
      </c>
      <c r="L50" s="128">
        <v>13725.89</v>
      </c>
      <c r="M50" s="106">
        <v>0</v>
      </c>
      <c r="N50" s="104">
        <v>0</v>
      </c>
      <c r="O50" s="92">
        <v>4908.4</v>
      </c>
      <c r="P50" s="128">
        <v>13725.89</v>
      </c>
      <c r="Q50" s="106">
        <v>0</v>
      </c>
      <c r="V50" s="35">
        <v>1</v>
      </c>
      <c r="W50" s="35">
        <v>1</v>
      </c>
    </row>
    <row r="51" spans="1:17" ht="96" customHeight="1">
      <c r="A51" s="34" t="s">
        <v>181</v>
      </c>
      <c r="B51" s="12" t="s">
        <v>115</v>
      </c>
      <c r="C51" s="38" t="s">
        <v>111</v>
      </c>
      <c r="D51" s="10" t="s">
        <v>235</v>
      </c>
      <c r="E51" s="10" t="s">
        <v>236</v>
      </c>
      <c r="F51" s="40">
        <f>F52+F53</f>
        <v>0</v>
      </c>
      <c r="G51" s="40">
        <f aca="true" t="shared" si="14" ref="G51:Q51">G52+G53</f>
        <v>0</v>
      </c>
      <c r="H51" s="40">
        <f t="shared" si="14"/>
        <v>1522.8</v>
      </c>
      <c r="I51" s="66">
        <f t="shared" si="14"/>
        <v>0</v>
      </c>
      <c r="J51" s="68">
        <f t="shared" si="14"/>
        <v>0</v>
      </c>
      <c r="K51" s="40">
        <f t="shared" si="14"/>
        <v>0</v>
      </c>
      <c r="L51" s="66">
        <f t="shared" si="14"/>
        <v>1522.02</v>
      </c>
      <c r="M51" s="69">
        <f t="shared" si="14"/>
        <v>0</v>
      </c>
      <c r="N51" s="67">
        <f t="shared" si="14"/>
        <v>0</v>
      </c>
      <c r="O51" s="40">
        <f t="shared" si="14"/>
        <v>0</v>
      </c>
      <c r="P51" s="40">
        <f t="shared" si="14"/>
        <v>1522.02</v>
      </c>
      <c r="Q51" s="40">
        <f t="shared" si="14"/>
        <v>0</v>
      </c>
    </row>
    <row r="52" spans="1:23" ht="96" customHeight="1">
      <c r="A52" s="90" t="s">
        <v>182</v>
      </c>
      <c r="B52" s="84" t="s">
        <v>116</v>
      </c>
      <c r="C52" s="91" t="s">
        <v>111</v>
      </c>
      <c r="D52" s="6" t="s">
        <v>235</v>
      </c>
      <c r="E52" s="6" t="s">
        <v>236</v>
      </c>
      <c r="F52" s="92">
        <v>0</v>
      </c>
      <c r="G52" s="92">
        <v>0</v>
      </c>
      <c r="H52" s="92">
        <v>1022.8</v>
      </c>
      <c r="I52" s="95">
        <v>0</v>
      </c>
      <c r="J52" s="104">
        <v>0</v>
      </c>
      <c r="K52" s="92">
        <v>0</v>
      </c>
      <c r="L52" s="128">
        <v>1022.8</v>
      </c>
      <c r="M52" s="106">
        <v>0</v>
      </c>
      <c r="N52" s="107">
        <v>0</v>
      </c>
      <c r="O52" s="105">
        <v>0</v>
      </c>
      <c r="P52" s="128">
        <v>1022.8</v>
      </c>
      <c r="Q52" s="105">
        <v>0</v>
      </c>
      <c r="V52" s="35">
        <v>1</v>
      </c>
      <c r="W52" s="35">
        <v>1</v>
      </c>
    </row>
    <row r="53" spans="1:23" ht="94.5" customHeight="1">
      <c r="A53" s="90" t="s">
        <v>183</v>
      </c>
      <c r="B53" s="84" t="s">
        <v>117</v>
      </c>
      <c r="C53" s="91" t="s">
        <v>111</v>
      </c>
      <c r="D53" s="6" t="s">
        <v>235</v>
      </c>
      <c r="E53" s="6" t="s">
        <v>236</v>
      </c>
      <c r="F53" s="92">
        <v>0</v>
      </c>
      <c r="G53" s="92">
        <v>0</v>
      </c>
      <c r="H53" s="92">
        <v>500</v>
      </c>
      <c r="I53" s="95">
        <v>0</v>
      </c>
      <c r="J53" s="104">
        <v>0</v>
      </c>
      <c r="K53" s="92">
        <v>0</v>
      </c>
      <c r="L53" s="128">
        <v>499.22</v>
      </c>
      <c r="M53" s="106">
        <v>0</v>
      </c>
      <c r="N53" s="107">
        <v>0</v>
      </c>
      <c r="O53" s="105">
        <v>0</v>
      </c>
      <c r="P53" s="128">
        <v>499.22</v>
      </c>
      <c r="Q53" s="105">
        <v>0</v>
      </c>
      <c r="V53" s="35">
        <v>1</v>
      </c>
      <c r="W53" s="35">
        <v>1</v>
      </c>
    </row>
    <row r="54" spans="1:21" ht="14.25">
      <c r="A54" s="36"/>
      <c r="B54" s="37" t="s">
        <v>143</v>
      </c>
      <c r="C54" s="37"/>
      <c r="D54" s="37"/>
      <c r="E54" s="37"/>
      <c r="F54" s="41">
        <f aca="true" t="shared" si="15" ref="F54:Q54">F45+F47+F51</f>
        <v>0</v>
      </c>
      <c r="G54" s="41">
        <f t="shared" si="15"/>
        <v>5057.4</v>
      </c>
      <c r="H54" s="41">
        <f t="shared" si="15"/>
        <v>15828.3</v>
      </c>
      <c r="I54" s="62">
        <f t="shared" si="15"/>
        <v>0</v>
      </c>
      <c r="J54" s="64">
        <f t="shared" si="15"/>
        <v>0</v>
      </c>
      <c r="K54" s="41">
        <f t="shared" si="15"/>
        <v>4908.4</v>
      </c>
      <c r="L54" s="62">
        <f t="shared" si="15"/>
        <v>15675.809</v>
      </c>
      <c r="M54" s="65">
        <f t="shared" si="15"/>
        <v>0</v>
      </c>
      <c r="N54" s="63">
        <f t="shared" si="15"/>
        <v>0</v>
      </c>
      <c r="O54" s="41">
        <f t="shared" si="15"/>
        <v>4908.4</v>
      </c>
      <c r="P54" s="41">
        <f t="shared" si="15"/>
        <v>15675.809</v>
      </c>
      <c r="Q54" s="41">
        <f t="shared" si="15"/>
        <v>0</v>
      </c>
      <c r="R54" s="111" t="s">
        <v>215</v>
      </c>
      <c r="S54" s="138">
        <f>(SUM(J48:M48)/SUM(F48:I48)+SUM(J50:M50)/SUM(F50:I50)+SUM(J52:M52)/SUM(F52:I52)+SUM(J53:M53)/SUM(F53:I53))/4</f>
        <v>0.9605296106404635</v>
      </c>
      <c r="T54" s="111" t="s">
        <v>216</v>
      </c>
      <c r="U54" s="138">
        <f>(SUM(N48:Q48)/SUM(F48:I48)+SUM(N50:Q50)/SUM(F50:I50)+SUM(N52:Q52)/SUM(F52:I52)+SUM(N53:Q53)/SUM(F53:I53))/4</f>
        <v>0.9605296106404635</v>
      </c>
    </row>
    <row r="55" spans="1:17" ht="15" customHeight="1">
      <c r="A55" s="182" t="s">
        <v>141</v>
      </c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</row>
    <row r="56" spans="1:19" ht="89.25">
      <c r="A56" s="34" t="s">
        <v>118</v>
      </c>
      <c r="B56" s="32" t="s">
        <v>106</v>
      </c>
      <c r="C56" s="77" t="s">
        <v>105</v>
      </c>
      <c r="D56" s="19" t="s">
        <v>235</v>
      </c>
      <c r="E56" s="19" t="s">
        <v>238</v>
      </c>
      <c r="F56" s="72">
        <f>F57+F58+F59</f>
        <v>0</v>
      </c>
      <c r="G56" s="72">
        <f aca="true" t="shared" si="16" ref="G56:Q56">G57+G58+G59</f>
        <v>0</v>
      </c>
      <c r="H56" s="72">
        <f t="shared" si="16"/>
        <v>198.4</v>
      </c>
      <c r="I56" s="73">
        <f t="shared" si="16"/>
        <v>0</v>
      </c>
      <c r="J56" s="74">
        <f t="shared" si="16"/>
        <v>0</v>
      </c>
      <c r="K56" s="72">
        <f t="shared" si="16"/>
        <v>0</v>
      </c>
      <c r="L56" s="72">
        <f t="shared" si="16"/>
        <v>198.4</v>
      </c>
      <c r="M56" s="75">
        <f t="shared" si="16"/>
        <v>0</v>
      </c>
      <c r="N56" s="76">
        <f t="shared" si="16"/>
        <v>0</v>
      </c>
      <c r="O56" s="72">
        <f t="shared" si="16"/>
        <v>0</v>
      </c>
      <c r="P56" s="72">
        <f t="shared" si="16"/>
        <v>198.4</v>
      </c>
      <c r="Q56" s="72">
        <f t="shared" si="16"/>
        <v>0</v>
      </c>
      <c r="S56" s="43"/>
    </row>
    <row r="57" spans="1:17" ht="89.25">
      <c r="A57" s="90" t="s">
        <v>184</v>
      </c>
      <c r="B57" s="81" t="s">
        <v>107</v>
      </c>
      <c r="C57" s="78" t="s">
        <v>105</v>
      </c>
      <c r="D57" s="85"/>
      <c r="E57" s="85"/>
      <c r="F57" s="96">
        <v>0</v>
      </c>
      <c r="G57" s="96">
        <v>0</v>
      </c>
      <c r="H57" s="96">
        <v>0</v>
      </c>
      <c r="I57" s="97">
        <v>0</v>
      </c>
      <c r="J57" s="108">
        <v>0</v>
      </c>
      <c r="K57" s="96">
        <v>0</v>
      </c>
      <c r="L57" s="96">
        <v>0</v>
      </c>
      <c r="M57" s="109">
        <v>0</v>
      </c>
      <c r="N57" s="110">
        <v>0</v>
      </c>
      <c r="O57" s="96">
        <v>0</v>
      </c>
      <c r="P57" s="96">
        <v>0</v>
      </c>
      <c r="Q57" s="96">
        <v>0</v>
      </c>
    </row>
    <row r="58" spans="1:17" ht="89.25">
      <c r="A58" s="90" t="s">
        <v>185</v>
      </c>
      <c r="B58" s="81" t="s">
        <v>108</v>
      </c>
      <c r="C58" s="78" t="s">
        <v>105</v>
      </c>
      <c r="D58" s="85"/>
      <c r="E58" s="85"/>
      <c r="F58" s="96">
        <v>0</v>
      </c>
      <c r="G58" s="96">
        <v>0</v>
      </c>
      <c r="H58" s="96">
        <v>0</v>
      </c>
      <c r="I58" s="97">
        <v>0</v>
      </c>
      <c r="J58" s="108">
        <v>0</v>
      </c>
      <c r="K58" s="96">
        <v>0</v>
      </c>
      <c r="L58" s="96">
        <v>0</v>
      </c>
      <c r="M58" s="109">
        <v>0</v>
      </c>
      <c r="N58" s="110">
        <v>0</v>
      </c>
      <c r="O58" s="96">
        <v>0</v>
      </c>
      <c r="P58" s="96">
        <v>0</v>
      </c>
      <c r="Q58" s="96">
        <v>0</v>
      </c>
    </row>
    <row r="59" spans="1:23" ht="114.75">
      <c r="A59" s="90" t="s">
        <v>186</v>
      </c>
      <c r="B59" s="81" t="s">
        <v>109</v>
      </c>
      <c r="C59" s="78" t="s">
        <v>110</v>
      </c>
      <c r="D59" s="85" t="s">
        <v>235</v>
      </c>
      <c r="E59" s="85" t="s">
        <v>238</v>
      </c>
      <c r="F59" s="96">
        <v>0</v>
      </c>
      <c r="G59" s="96">
        <v>0</v>
      </c>
      <c r="H59" s="96">
        <v>198.4</v>
      </c>
      <c r="I59" s="97">
        <v>0</v>
      </c>
      <c r="J59" s="108">
        <v>0</v>
      </c>
      <c r="K59" s="96">
        <v>0</v>
      </c>
      <c r="L59" s="105">
        <v>198.4</v>
      </c>
      <c r="M59" s="106">
        <v>0</v>
      </c>
      <c r="N59" s="107">
        <v>0</v>
      </c>
      <c r="O59" s="105">
        <v>0</v>
      </c>
      <c r="P59" s="105">
        <v>198.4</v>
      </c>
      <c r="Q59" s="105">
        <v>0</v>
      </c>
      <c r="V59" s="35">
        <v>1</v>
      </c>
      <c r="W59" s="35">
        <v>1</v>
      </c>
    </row>
    <row r="60" spans="1:17" ht="89.25">
      <c r="A60" s="34" t="s">
        <v>119</v>
      </c>
      <c r="B60" s="33" t="s">
        <v>129</v>
      </c>
      <c r="C60" s="77" t="s">
        <v>105</v>
      </c>
      <c r="D60" s="19" t="s">
        <v>235</v>
      </c>
      <c r="E60" s="19" t="s">
        <v>238</v>
      </c>
      <c r="F60" s="72">
        <f>F61+F62</f>
        <v>0</v>
      </c>
      <c r="G60" s="72">
        <f aca="true" t="shared" si="17" ref="G60:Q60">G61+G62</f>
        <v>0</v>
      </c>
      <c r="H60" s="72">
        <f t="shared" si="17"/>
        <v>356.1</v>
      </c>
      <c r="I60" s="73">
        <f t="shared" si="17"/>
        <v>0</v>
      </c>
      <c r="J60" s="74">
        <f t="shared" si="17"/>
        <v>0</v>
      </c>
      <c r="K60" s="72">
        <f t="shared" si="17"/>
        <v>0</v>
      </c>
      <c r="L60" s="72">
        <f t="shared" si="17"/>
        <v>356.1</v>
      </c>
      <c r="M60" s="75">
        <f t="shared" si="17"/>
        <v>0</v>
      </c>
      <c r="N60" s="76">
        <f t="shared" si="17"/>
        <v>0</v>
      </c>
      <c r="O60" s="72">
        <f t="shared" si="17"/>
        <v>0</v>
      </c>
      <c r="P60" s="72">
        <f t="shared" si="17"/>
        <v>356.1</v>
      </c>
      <c r="Q60" s="72">
        <f t="shared" si="17"/>
        <v>0</v>
      </c>
    </row>
    <row r="61" spans="1:23" ht="153">
      <c r="A61" s="90" t="s">
        <v>187</v>
      </c>
      <c r="B61" s="81" t="s">
        <v>130</v>
      </c>
      <c r="C61" s="78" t="s">
        <v>165</v>
      </c>
      <c r="D61" s="85" t="s">
        <v>235</v>
      </c>
      <c r="E61" s="85" t="s">
        <v>238</v>
      </c>
      <c r="F61" s="96">
        <v>0</v>
      </c>
      <c r="G61" s="96">
        <v>0</v>
      </c>
      <c r="H61" s="96">
        <v>36.1</v>
      </c>
      <c r="I61" s="97">
        <v>0</v>
      </c>
      <c r="J61" s="108">
        <v>0</v>
      </c>
      <c r="K61" s="96">
        <v>0</v>
      </c>
      <c r="L61" s="105">
        <v>35.6</v>
      </c>
      <c r="M61" s="106">
        <v>0</v>
      </c>
      <c r="N61" s="107">
        <v>0</v>
      </c>
      <c r="O61" s="105">
        <v>0</v>
      </c>
      <c r="P61" s="105">
        <v>35.6</v>
      </c>
      <c r="Q61" s="105">
        <v>0</v>
      </c>
      <c r="V61" s="35">
        <v>1</v>
      </c>
      <c r="W61" s="35">
        <v>1</v>
      </c>
    </row>
    <row r="62" spans="1:23" ht="63.75">
      <c r="A62" s="90" t="s">
        <v>120</v>
      </c>
      <c r="B62" s="81" t="s">
        <v>132</v>
      </c>
      <c r="C62" s="78" t="s">
        <v>166</v>
      </c>
      <c r="D62" s="85" t="s">
        <v>235</v>
      </c>
      <c r="E62" s="85" t="s">
        <v>238</v>
      </c>
      <c r="F62" s="96">
        <v>0</v>
      </c>
      <c r="G62" s="96">
        <v>0</v>
      </c>
      <c r="H62" s="96">
        <v>320</v>
      </c>
      <c r="I62" s="97">
        <v>0</v>
      </c>
      <c r="J62" s="108">
        <v>0</v>
      </c>
      <c r="K62" s="96">
        <v>0</v>
      </c>
      <c r="L62" s="105">
        <v>320.5</v>
      </c>
      <c r="M62" s="106">
        <v>0</v>
      </c>
      <c r="N62" s="107">
        <v>0</v>
      </c>
      <c r="O62" s="105">
        <v>0</v>
      </c>
      <c r="P62" s="105">
        <v>320.5</v>
      </c>
      <c r="Q62" s="105">
        <v>0</v>
      </c>
      <c r="V62" s="35">
        <v>1</v>
      </c>
      <c r="W62" s="35">
        <v>1</v>
      </c>
    </row>
    <row r="63" spans="1:21" ht="25.5">
      <c r="A63" s="36"/>
      <c r="B63" s="13" t="s">
        <v>142</v>
      </c>
      <c r="C63" s="37"/>
      <c r="D63" s="37"/>
      <c r="E63" s="37"/>
      <c r="F63" s="41">
        <f>F56+F60</f>
        <v>0</v>
      </c>
      <c r="G63" s="41">
        <f aca="true" t="shared" si="18" ref="G63:Q63">G56+G60</f>
        <v>0</v>
      </c>
      <c r="H63" s="41">
        <f t="shared" si="18"/>
        <v>554.5</v>
      </c>
      <c r="I63" s="62">
        <f t="shared" si="18"/>
        <v>0</v>
      </c>
      <c r="J63" s="64">
        <f t="shared" si="18"/>
        <v>0</v>
      </c>
      <c r="K63" s="41">
        <f t="shared" si="18"/>
        <v>0</v>
      </c>
      <c r="L63" s="41">
        <f t="shared" si="18"/>
        <v>554.5</v>
      </c>
      <c r="M63" s="65">
        <f t="shared" si="18"/>
        <v>0</v>
      </c>
      <c r="N63" s="63">
        <f t="shared" si="18"/>
        <v>0</v>
      </c>
      <c r="O63" s="41">
        <f t="shared" si="18"/>
        <v>0</v>
      </c>
      <c r="P63" s="41">
        <f t="shared" si="18"/>
        <v>554.5</v>
      </c>
      <c r="Q63" s="41">
        <f t="shared" si="18"/>
        <v>0</v>
      </c>
      <c r="R63" s="111" t="s">
        <v>215</v>
      </c>
      <c r="S63" s="138">
        <f>(SUM(J59:M59)/SUM(F59:I59)+SUM(J61:M61)/SUM(F61:I61)+SUM(J62:M62)/SUM(F62:I62))/3</f>
        <v>0.9959040281625114</v>
      </c>
      <c r="T63" s="111" t="s">
        <v>216</v>
      </c>
      <c r="U63" s="138">
        <f>(SUM(N59:Q59)/SUM(F59:I59)+SUM(N61:Q61)/SUM(F61:I61)+SUM(N62:Q62)/SUM(F62:I62))/3</f>
        <v>0.9959040281625114</v>
      </c>
    </row>
    <row r="64" spans="1:21" ht="24" customHeight="1">
      <c r="A64" s="177" t="s">
        <v>167</v>
      </c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9"/>
      <c r="R64" s="111"/>
      <c r="S64" s="138"/>
      <c r="T64" s="111"/>
      <c r="U64" s="138"/>
    </row>
    <row r="65" spans="1:21" ht="127.5">
      <c r="A65" s="34" t="s">
        <v>188</v>
      </c>
      <c r="B65" s="32" t="s">
        <v>168</v>
      </c>
      <c r="C65" s="10" t="s">
        <v>156</v>
      </c>
      <c r="D65" s="10" t="s">
        <v>235</v>
      </c>
      <c r="E65" s="10" t="s">
        <v>238</v>
      </c>
      <c r="F65" s="20">
        <f>F66</f>
        <v>0</v>
      </c>
      <c r="G65" s="20">
        <f aca="true" t="shared" si="19" ref="G65:Q65">G66</f>
        <v>0</v>
      </c>
      <c r="H65" s="20">
        <f t="shared" si="19"/>
        <v>0</v>
      </c>
      <c r="I65" s="58">
        <f t="shared" si="19"/>
        <v>0</v>
      </c>
      <c r="J65" s="60">
        <f t="shared" si="19"/>
        <v>0</v>
      </c>
      <c r="K65" s="20">
        <f t="shared" si="19"/>
        <v>0</v>
      </c>
      <c r="L65" s="20">
        <f t="shared" si="19"/>
        <v>0</v>
      </c>
      <c r="M65" s="61">
        <f t="shared" si="19"/>
        <v>0</v>
      </c>
      <c r="N65" s="59">
        <f t="shared" si="19"/>
        <v>0</v>
      </c>
      <c r="O65" s="20">
        <f t="shared" si="19"/>
        <v>0</v>
      </c>
      <c r="P65" s="20">
        <f t="shared" si="19"/>
        <v>0</v>
      </c>
      <c r="Q65" s="20">
        <f t="shared" si="19"/>
        <v>0</v>
      </c>
      <c r="R65" s="111"/>
      <c r="S65" s="138"/>
      <c r="T65" s="111"/>
      <c r="U65" s="138"/>
    </row>
    <row r="66" spans="1:21" ht="178.5">
      <c r="A66" s="90" t="s">
        <v>189</v>
      </c>
      <c r="B66" s="81" t="s">
        <v>169</v>
      </c>
      <c r="C66" s="6" t="s">
        <v>156</v>
      </c>
      <c r="D66" s="6" t="s">
        <v>235</v>
      </c>
      <c r="E66" s="6" t="s">
        <v>238</v>
      </c>
      <c r="F66" s="86">
        <v>0</v>
      </c>
      <c r="G66" s="86">
        <v>0</v>
      </c>
      <c r="H66" s="86">
        <v>0</v>
      </c>
      <c r="I66" s="87">
        <v>0</v>
      </c>
      <c r="J66" s="101">
        <v>0</v>
      </c>
      <c r="K66" s="86">
        <v>0</v>
      </c>
      <c r="L66" s="86">
        <v>0</v>
      </c>
      <c r="M66" s="102">
        <v>0</v>
      </c>
      <c r="N66" s="103">
        <v>0</v>
      </c>
      <c r="O66" s="86">
        <v>0</v>
      </c>
      <c r="P66" s="86">
        <v>0</v>
      </c>
      <c r="Q66" s="86">
        <v>0</v>
      </c>
      <c r="R66" s="111"/>
      <c r="S66" s="138"/>
      <c r="T66" s="111"/>
      <c r="U66" s="138"/>
    </row>
    <row r="67" spans="1:21" ht="135">
      <c r="A67" s="131" t="s">
        <v>190</v>
      </c>
      <c r="B67" s="32" t="s">
        <v>170</v>
      </c>
      <c r="C67" s="10" t="s">
        <v>156</v>
      </c>
      <c r="D67" s="10" t="s">
        <v>235</v>
      </c>
      <c r="E67" s="10" t="s">
        <v>238</v>
      </c>
      <c r="F67" s="20">
        <f>F68</f>
        <v>0</v>
      </c>
      <c r="G67" s="20">
        <f aca="true" t="shared" si="20" ref="G67:Q67">G68</f>
        <v>491.2</v>
      </c>
      <c r="H67" s="20">
        <f t="shared" si="20"/>
        <v>206.4</v>
      </c>
      <c r="I67" s="58">
        <f t="shared" si="20"/>
        <v>0</v>
      </c>
      <c r="J67" s="60">
        <f t="shared" si="20"/>
        <v>0</v>
      </c>
      <c r="K67" s="20">
        <f t="shared" si="20"/>
        <v>491.2</v>
      </c>
      <c r="L67" s="20">
        <f t="shared" si="20"/>
        <v>206.4</v>
      </c>
      <c r="M67" s="61">
        <f t="shared" si="20"/>
        <v>0</v>
      </c>
      <c r="N67" s="59">
        <f t="shared" si="20"/>
        <v>0</v>
      </c>
      <c r="O67" s="20">
        <f t="shared" si="20"/>
        <v>491.2</v>
      </c>
      <c r="P67" s="20">
        <f t="shared" si="20"/>
        <v>206.4</v>
      </c>
      <c r="Q67" s="20">
        <f t="shared" si="20"/>
        <v>0</v>
      </c>
      <c r="R67" s="111"/>
      <c r="S67" s="138"/>
      <c r="T67" s="111"/>
      <c r="U67" s="138"/>
    </row>
    <row r="68" spans="1:23" ht="216.75">
      <c r="A68" s="90" t="s">
        <v>191</v>
      </c>
      <c r="B68" s="81" t="s">
        <v>171</v>
      </c>
      <c r="C68" s="6" t="s">
        <v>156</v>
      </c>
      <c r="D68" s="6" t="s">
        <v>235</v>
      </c>
      <c r="E68" s="6" t="s">
        <v>238</v>
      </c>
      <c r="F68" s="86">
        <v>0</v>
      </c>
      <c r="G68" s="86">
        <v>491.2</v>
      </c>
      <c r="H68" s="86">
        <v>206.4</v>
      </c>
      <c r="I68" s="87">
        <v>0</v>
      </c>
      <c r="J68" s="101">
        <v>0</v>
      </c>
      <c r="K68" s="86">
        <v>491.2</v>
      </c>
      <c r="L68" s="86">
        <v>206.4</v>
      </c>
      <c r="M68" s="102">
        <v>0</v>
      </c>
      <c r="N68" s="103">
        <v>0</v>
      </c>
      <c r="O68" s="86">
        <v>491.2</v>
      </c>
      <c r="P68" s="86">
        <v>206.4</v>
      </c>
      <c r="Q68" s="86">
        <v>0</v>
      </c>
      <c r="R68" s="111"/>
      <c r="S68" s="138"/>
      <c r="T68" s="111"/>
      <c r="U68" s="138"/>
      <c r="V68" s="35">
        <v>1</v>
      </c>
      <c r="W68" s="35">
        <v>1</v>
      </c>
    </row>
    <row r="69" spans="1:21" ht="127.5">
      <c r="A69" s="131" t="s">
        <v>192</v>
      </c>
      <c r="B69" s="32" t="s">
        <v>172</v>
      </c>
      <c r="C69" s="10" t="s">
        <v>156</v>
      </c>
      <c r="D69" s="10" t="s">
        <v>235</v>
      </c>
      <c r="E69" s="10" t="s">
        <v>238</v>
      </c>
      <c r="F69" s="20">
        <f>F70+F71+F72+F73</f>
        <v>0</v>
      </c>
      <c r="G69" s="20">
        <f aca="true" t="shared" si="21" ref="G69:Q69">G70+G71+G72+G73</f>
        <v>0</v>
      </c>
      <c r="H69" s="20">
        <f t="shared" si="21"/>
        <v>182.20000000000002</v>
      </c>
      <c r="I69" s="58">
        <f t="shared" si="21"/>
        <v>0</v>
      </c>
      <c r="J69" s="60">
        <f t="shared" si="21"/>
        <v>0</v>
      </c>
      <c r="K69" s="20">
        <f t="shared" si="21"/>
        <v>0</v>
      </c>
      <c r="L69" s="20">
        <f t="shared" si="21"/>
        <v>182.20000000000002</v>
      </c>
      <c r="M69" s="61">
        <f t="shared" si="21"/>
        <v>0</v>
      </c>
      <c r="N69" s="59">
        <f t="shared" si="21"/>
        <v>0</v>
      </c>
      <c r="O69" s="20">
        <f t="shared" si="21"/>
        <v>0</v>
      </c>
      <c r="P69" s="20">
        <f t="shared" si="21"/>
        <v>182.20000000000002</v>
      </c>
      <c r="Q69" s="20">
        <f t="shared" si="21"/>
        <v>0</v>
      </c>
      <c r="R69" s="111"/>
      <c r="S69" s="138"/>
      <c r="T69" s="111"/>
      <c r="U69" s="138"/>
    </row>
    <row r="70" spans="1:23" ht="127.5">
      <c r="A70" s="90" t="s">
        <v>193</v>
      </c>
      <c r="B70" s="81" t="s">
        <v>173</v>
      </c>
      <c r="C70" s="6" t="s">
        <v>156</v>
      </c>
      <c r="D70" s="6" t="s">
        <v>235</v>
      </c>
      <c r="E70" s="6" t="s">
        <v>238</v>
      </c>
      <c r="F70" s="86">
        <v>0</v>
      </c>
      <c r="G70" s="86">
        <v>0</v>
      </c>
      <c r="H70" s="86">
        <v>48.5</v>
      </c>
      <c r="I70" s="87">
        <v>0</v>
      </c>
      <c r="J70" s="101">
        <v>0</v>
      </c>
      <c r="K70" s="86">
        <v>0</v>
      </c>
      <c r="L70" s="86">
        <v>48.5</v>
      </c>
      <c r="M70" s="102">
        <v>0</v>
      </c>
      <c r="N70" s="103">
        <v>0</v>
      </c>
      <c r="O70" s="86">
        <v>0</v>
      </c>
      <c r="P70" s="86">
        <v>48.5</v>
      </c>
      <c r="Q70" s="86">
        <v>0</v>
      </c>
      <c r="R70" s="111"/>
      <c r="S70" s="138"/>
      <c r="T70" s="111"/>
      <c r="U70" s="138"/>
      <c r="V70" s="35">
        <v>1</v>
      </c>
      <c r="W70" s="35">
        <v>1</v>
      </c>
    </row>
    <row r="71" spans="1:23" ht="127.5">
      <c r="A71" s="90" t="s">
        <v>194</v>
      </c>
      <c r="B71" s="81" t="s">
        <v>174</v>
      </c>
      <c r="C71" s="6" t="s">
        <v>156</v>
      </c>
      <c r="D71" s="6" t="s">
        <v>235</v>
      </c>
      <c r="E71" s="6" t="s">
        <v>235</v>
      </c>
      <c r="F71" s="86">
        <v>0</v>
      </c>
      <c r="G71" s="86">
        <v>0</v>
      </c>
      <c r="H71" s="86">
        <v>44.4</v>
      </c>
      <c r="I71" s="87">
        <v>0</v>
      </c>
      <c r="J71" s="101">
        <v>0</v>
      </c>
      <c r="K71" s="86">
        <v>0</v>
      </c>
      <c r="L71" s="86">
        <v>44.4</v>
      </c>
      <c r="M71" s="102">
        <v>0</v>
      </c>
      <c r="N71" s="103">
        <v>0</v>
      </c>
      <c r="O71" s="86">
        <v>0</v>
      </c>
      <c r="P71" s="86">
        <v>44.4</v>
      </c>
      <c r="Q71" s="86">
        <v>0</v>
      </c>
      <c r="R71" s="111"/>
      <c r="S71" s="138"/>
      <c r="T71" s="111"/>
      <c r="U71" s="138"/>
      <c r="V71" s="35">
        <v>1</v>
      </c>
      <c r="W71" s="35">
        <v>1</v>
      </c>
    </row>
    <row r="72" spans="1:23" ht="127.5">
      <c r="A72" s="90" t="s">
        <v>195</v>
      </c>
      <c r="B72" s="81" t="s">
        <v>175</v>
      </c>
      <c r="C72" s="6" t="s">
        <v>156</v>
      </c>
      <c r="D72" s="6" t="s">
        <v>237</v>
      </c>
      <c r="E72" s="6" t="s">
        <v>240</v>
      </c>
      <c r="F72" s="86">
        <v>0</v>
      </c>
      <c r="G72" s="86">
        <v>0</v>
      </c>
      <c r="H72" s="86">
        <v>60</v>
      </c>
      <c r="I72" s="87">
        <v>0</v>
      </c>
      <c r="J72" s="101">
        <v>0</v>
      </c>
      <c r="K72" s="86">
        <v>0</v>
      </c>
      <c r="L72" s="86">
        <v>60</v>
      </c>
      <c r="M72" s="102">
        <v>0</v>
      </c>
      <c r="N72" s="103">
        <v>0</v>
      </c>
      <c r="O72" s="86">
        <v>0</v>
      </c>
      <c r="P72" s="86">
        <v>60</v>
      </c>
      <c r="Q72" s="86">
        <v>0</v>
      </c>
      <c r="R72" s="111"/>
      <c r="S72" s="138"/>
      <c r="T72" s="111"/>
      <c r="U72" s="138"/>
      <c r="V72" s="35">
        <v>1</v>
      </c>
      <c r="W72" s="35">
        <v>1</v>
      </c>
    </row>
    <row r="73" spans="1:23" ht="127.5">
      <c r="A73" s="90" t="s">
        <v>196</v>
      </c>
      <c r="B73" s="81" t="s">
        <v>176</v>
      </c>
      <c r="C73" s="6" t="s">
        <v>156</v>
      </c>
      <c r="D73" s="6" t="s">
        <v>235</v>
      </c>
      <c r="E73" s="6" t="s">
        <v>238</v>
      </c>
      <c r="F73" s="86">
        <v>0</v>
      </c>
      <c r="G73" s="86">
        <v>0</v>
      </c>
      <c r="H73" s="86">
        <v>29.3</v>
      </c>
      <c r="I73" s="87">
        <v>0</v>
      </c>
      <c r="J73" s="101">
        <v>0</v>
      </c>
      <c r="K73" s="86">
        <v>0</v>
      </c>
      <c r="L73" s="86">
        <v>29.3</v>
      </c>
      <c r="M73" s="102">
        <v>0</v>
      </c>
      <c r="N73" s="103">
        <v>0</v>
      </c>
      <c r="O73" s="86">
        <v>0</v>
      </c>
      <c r="P73" s="86">
        <v>29.3</v>
      </c>
      <c r="Q73" s="86">
        <v>0</v>
      </c>
      <c r="R73" s="111"/>
      <c r="S73" s="138"/>
      <c r="T73" s="111"/>
      <c r="U73" s="138"/>
      <c r="V73" s="35">
        <v>1</v>
      </c>
      <c r="W73" s="35">
        <v>1</v>
      </c>
    </row>
    <row r="74" spans="1:21" ht="148.5">
      <c r="A74" s="131" t="s">
        <v>197</v>
      </c>
      <c r="B74" s="32" t="s">
        <v>177</v>
      </c>
      <c r="C74" s="10" t="s">
        <v>199</v>
      </c>
      <c r="D74" s="10" t="s">
        <v>235</v>
      </c>
      <c r="E74" s="10" t="s">
        <v>238</v>
      </c>
      <c r="F74" s="20">
        <f>F75</f>
        <v>0</v>
      </c>
      <c r="G74" s="20">
        <f aca="true" t="shared" si="22" ref="G74:Q74">G75</f>
        <v>64.1</v>
      </c>
      <c r="H74" s="20">
        <f t="shared" si="22"/>
        <v>5</v>
      </c>
      <c r="I74" s="58">
        <f t="shared" si="22"/>
        <v>0</v>
      </c>
      <c r="J74" s="60">
        <f t="shared" si="22"/>
        <v>0</v>
      </c>
      <c r="K74" s="20">
        <f t="shared" si="22"/>
        <v>64.1</v>
      </c>
      <c r="L74" s="20">
        <f t="shared" si="22"/>
        <v>5</v>
      </c>
      <c r="M74" s="61">
        <f t="shared" si="22"/>
        <v>0</v>
      </c>
      <c r="N74" s="59">
        <f t="shared" si="22"/>
        <v>0</v>
      </c>
      <c r="O74" s="20">
        <f t="shared" si="22"/>
        <v>64.1</v>
      </c>
      <c r="P74" s="20">
        <f t="shared" si="22"/>
        <v>5</v>
      </c>
      <c r="Q74" s="20">
        <f t="shared" si="22"/>
        <v>0</v>
      </c>
      <c r="R74" s="111"/>
      <c r="S74" s="138"/>
      <c r="T74" s="111"/>
      <c r="U74" s="138"/>
    </row>
    <row r="75" spans="1:23" ht="114.75">
      <c r="A75" s="90" t="s">
        <v>198</v>
      </c>
      <c r="B75" s="81" t="s">
        <v>178</v>
      </c>
      <c r="C75" s="6" t="s">
        <v>199</v>
      </c>
      <c r="D75" s="6" t="s">
        <v>235</v>
      </c>
      <c r="E75" s="6" t="s">
        <v>238</v>
      </c>
      <c r="F75" s="86">
        <v>0</v>
      </c>
      <c r="G75" s="86">
        <v>64.1</v>
      </c>
      <c r="H75" s="86">
        <v>5</v>
      </c>
      <c r="I75" s="87">
        <v>0</v>
      </c>
      <c r="J75" s="101">
        <v>0</v>
      </c>
      <c r="K75" s="86">
        <v>64.1</v>
      </c>
      <c r="L75" s="86">
        <v>5</v>
      </c>
      <c r="M75" s="102">
        <v>0</v>
      </c>
      <c r="N75" s="103">
        <v>0</v>
      </c>
      <c r="O75" s="86">
        <v>64.1</v>
      </c>
      <c r="P75" s="86">
        <v>5</v>
      </c>
      <c r="Q75" s="86">
        <v>0</v>
      </c>
      <c r="R75" s="111"/>
      <c r="S75" s="138"/>
      <c r="T75" s="111"/>
      <c r="U75" s="138"/>
      <c r="V75" s="35">
        <v>1</v>
      </c>
      <c r="W75" s="35">
        <v>1</v>
      </c>
    </row>
    <row r="76" spans="1:23" ht="25.5">
      <c r="A76" s="36"/>
      <c r="B76" s="13" t="s">
        <v>179</v>
      </c>
      <c r="C76" s="37"/>
      <c r="D76" s="37"/>
      <c r="E76" s="37"/>
      <c r="F76" s="23">
        <f>F65+F67+F69+F74</f>
        <v>0</v>
      </c>
      <c r="G76" s="23">
        <f aca="true" t="shared" si="23" ref="G76:Q76">G65+G67+G69+G74</f>
        <v>555.3</v>
      </c>
      <c r="H76" s="23">
        <f t="shared" si="23"/>
        <v>393.6</v>
      </c>
      <c r="I76" s="114">
        <f t="shared" si="23"/>
        <v>0</v>
      </c>
      <c r="J76" s="116">
        <f t="shared" si="23"/>
        <v>0</v>
      </c>
      <c r="K76" s="23">
        <f t="shared" si="23"/>
        <v>555.3</v>
      </c>
      <c r="L76" s="23">
        <f t="shared" si="23"/>
        <v>393.6</v>
      </c>
      <c r="M76" s="117">
        <f t="shared" si="23"/>
        <v>0</v>
      </c>
      <c r="N76" s="115">
        <f t="shared" si="23"/>
        <v>0</v>
      </c>
      <c r="O76" s="23">
        <f t="shared" si="23"/>
        <v>555.3</v>
      </c>
      <c r="P76" s="23">
        <f t="shared" si="23"/>
        <v>393.6</v>
      </c>
      <c r="Q76" s="23">
        <f t="shared" si="23"/>
        <v>0</v>
      </c>
      <c r="R76" s="111" t="s">
        <v>215</v>
      </c>
      <c r="S76" s="138">
        <f>(SUM(J68:M68)/SUM(F68:I68)+SUM(J70:M70)/SUM(F70:I70)+SUM(J71:M71)/SUM(F71:I71)+SUM(J72:M72)/SUM(F72:I72)+SUM(J73:M73)/SUM(F73:I73)+SUM(J75:M75)/SUM(F75:I75))/6</f>
        <v>1</v>
      </c>
      <c r="T76" s="111" t="s">
        <v>216</v>
      </c>
      <c r="U76" s="138">
        <f>(SUM(N68:Q68)/SUM(F68:I68)+SUM(N70:Q70)/SUM(F70:I70)+SUM(N71:Q71)/SUM(F71:I71)+SUM(N72:Q72)/SUM(F72:I72)+SUM(N73:Q73)/SUM(F73:I73)+SUM(N75:Q75)/SUM(F75:I75))/6</f>
        <v>1</v>
      </c>
      <c r="V76" s="35">
        <f>SUM(V9:V75)</f>
        <v>31</v>
      </c>
      <c r="W76" s="35">
        <f>SUM(W9:W75)</f>
        <v>31</v>
      </c>
    </row>
    <row r="77" spans="1:21" ht="63.75">
      <c r="A77" s="118"/>
      <c r="B77" s="121" t="s">
        <v>149</v>
      </c>
      <c r="C77" s="119"/>
      <c r="D77" s="15"/>
      <c r="E77" s="15"/>
      <c r="F77" s="15">
        <f aca="true" t="shared" si="24" ref="F77:Q77">F12+F29+F43+F54+F63+F76</f>
        <v>0</v>
      </c>
      <c r="G77" s="15">
        <f t="shared" si="24"/>
        <v>12539.8</v>
      </c>
      <c r="H77" s="15">
        <f t="shared" si="24"/>
        <v>26200.199999999997</v>
      </c>
      <c r="I77" s="54">
        <f t="shared" si="24"/>
        <v>0</v>
      </c>
      <c r="J77" s="56">
        <f t="shared" si="24"/>
        <v>0</v>
      </c>
      <c r="K77" s="15">
        <f t="shared" si="24"/>
        <v>11873.878999999999</v>
      </c>
      <c r="L77" s="15">
        <f t="shared" si="24"/>
        <v>25964.87</v>
      </c>
      <c r="M77" s="57">
        <f t="shared" si="24"/>
        <v>0</v>
      </c>
      <c r="N77" s="55">
        <f t="shared" si="24"/>
        <v>0</v>
      </c>
      <c r="O77" s="15">
        <f t="shared" si="24"/>
        <v>11873.878999999999</v>
      </c>
      <c r="P77" s="15">
        <f t="shared" si="24"/>
        <v>25964.87</v>
      </c>
      <c r="Q77" s="15">
        <f t="shared" si="24"/>
        <v>0</v>
      </c>
      <c r="R77" s="111"/>
      <c r="S77" s="138"/>
      <c r="T77" s="111"/>
      <c r="U77" s="138"/>
    </row>
    <row r="78" spans="1:17" ht="15">
      <c r="A78" s="118"/>
      <c r="B78" s="119"/>
      <c r="C78" s="119"/>
      <c r="D78" s="120"/>
      <c r="E78" s="120"/>
      <c r="F78" s="172">
        <f>F77+G77+H77+I77</f>
        <v>38740</v>
      </c>
      <c r="G78" s="173"/>
      <c r="H78" s="173"/>
      <c r="I78" s="173"/>
      <c r="J78" s="174">
        <f>J77+K77+L77+M77</f>
        <v>37838.748999999996</v>
      </c>
      <c r="K78" s="173"/>
      <c r="L78" s="173"/>
      <c r="M78" s="175"/>
      <c r="N78" s="173">
        <f>N77+O77+P77+Q77</f>
        <v>37838.748999999996</v>
      </c>
      <c r="O78" s="173"/>
      <c r="P78" s="173"/>
      <c r="Q78" s="175"/>
    </row>
    <row r="79" spans="1:15" ht="1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</row>
    <row r="80" spans="1:15" ht="15">
      <c r="A80" s="45"/>
      <c r="B80" s="111" t="s">
        <v>147</v>
      </c>
      <c r="C80" s="112">
        <f>F78</f>
        <v>38740</v>
      </c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</row>
    <row r="81" spans="1:15" ht="15">
      <c r="A81" s="45"/>
      <c r="B81" s="111" t="s">
        <v>148</v>
      </c>
      <c r="C81" s="112">
        <f>N78</f>
        <v>37838.748999999996</v>
      </c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</row>
    <row r="82" spans="1:15" ht="15">
      <c r="A82" s="45"/>
      <c r="B82" s="45"/>
      <c r="C82" s="45">
        <f>C81*100/C80</f>
        <v>97.67359060402683</v>
      </c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</row>
    <row r="83" spans="1:15" ht="1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</row>
    <row r="84" spans="1:15" ht="18">
      <c r="A84" s="113"/>
      <c r="B84" s="132" t="s">
        <v>124</v>
      </c>
      <c r="C84" s="133">
        <f>(SUM(N10:Q10)/SUM(F10:I10)+SUM(N14:Q14)/SUM(F14:I14)+SUM(N16:Q16)/SUM(F16:I16)+SUM(N21:Q21)/SUM(F21:I21)+SUM(N26:Q26)/SUM(F26:I26)+SUM(N32:Q32)/SUM(F32:I32)+SUM(N36:Q36)/SUM(F36:I36)+SUM(N41:Q41)/SUM(F41:I41)+SUM(N47:Q47)/SUM(F47:I47)+SUM(N51:Q51)/SUM(F51:I51)+SUM(N56:Q56)/SUM(F56:I56)+SUM(N60:Q60)/SUM(F60:I60)+SUM(N67:Q67)/SUM(F67:I67)+SUM(N69:Q69)/SUM(F69:I69)+SUM(N74:Q74)/SUM(F74:I74))/15</f>
        <v>0.9781654407697916</v>
      </c>
      <c r="D84" s="132" t="s">
        <v>125</v>
      </c>
      <c r="E84" s="133">
        <f>(SUM(J10:M10)/SUM(F10:I10)+SUM(J14:M14)/SUM(F14:I14)+SUM(J16:M16)/SUM(F16:I16)+SUM(J21:M21)/SUM(F21:I21)+SUM(J26:M26)/SUM(F26:I26)+SUM(J32:M32)/SUM(F32:I32)+SUM(J36:M36)/SUM(F36:I36)+SUM(J41:M41)/SUM(F41:I41)+SUM(J47:M47)/SUM(F47:I47)+SUM(J51:M51)/SUM(F51:I51)+SUM(J56:M56)/SUM(F56:I56)+SUM(J60:M60)/SUM(F60:I60)+SUM(J67:M67)/SUM(F67:I67)+SUM(J69:M69)/SUM(F69:I69)+SUM(J74:M74)/SUM(F74:I74))/15</f>
        <v>0.9781654407697916</v>
      </c>
      <c r="F84" s="113"/>
      <c r="G84" s="113"/>
      <c r="H84" s="113"/>
      <c r="I84" s="113"/>
      <c r="J84" s="113"/>
      <c r="K84" s="113"/>
      <c r="L84" s="113"/>
      <c r="M84" s="113"/>
      <c r="N84" s="113"/>
      <c r="O84" s="113"/>
    </row>
    <row r="85" ht="12.75">
      <c r="A85" s="31"/>
    </row>
    <row r="86" ht="12.75">
      <c r="A86" s="31"/>
    </row>
    <row r="87" ht="12.75">
      <c r="A87" s="31"/>
    </row>
    <row r="88" ht="12.75">
      <c r="A88" s="31"/>
    </row>
    <row r="89" ht="12.75">
      <c r="A89" s="31"/>
    </row>
    <row r="90" ht="12.75">
      <c r="A90" s="31"/>
    </row>
    <row r="91" ht="12.75">
      <c r="A91" s="31"/>
    </row>
    <row r="92" ht="12.75">
      <c r="A92" s="31"/>
    </row>
    <row r="93" ht="12.75">
      <c r="A93" s="31"/>
    </row>
    <row r="94" ht="12.75">
      <c r="A94" s="31"/>
    </row>
    <row r="95" ht="12.75">
      <c r="A95" s="31"/>
    </row>
    <row r="96" ht="12.75">
      <c r="A96" s="31"/>
    </row>
    <row r="97" ht="12.75">
      <c r="A97" s="31"/>
    </row>
    <row r="98" ht="12.75">
      <c r="A98" s="31"/>
    </row>
    <row r="99" ht="12.75">
      <c r="A99" s="31"/>
    </row>
    <row r="100" ht="12.75">
      <c r="A100" s="31"/>
    </row>
    <row r="101" ht="12.75">
      <c r="A101" s="31"/>
    </row>
    <row r="102" ht="12.75">
      <c r="A102" s="31"/>
    </row>
    <row r="103" ht="12.75">
      <c r="A103" s="31"/>
    </row>
    <row r="104" ht="12.75">
      <c r="A104" s="31"/>
    </row>
    <row r="105" ht="12.75">
      <c r="A105" s="31"/>
    </row>
    <row r="106" ht="12.75">
      <c r="A106" s="31"/>
    </row>
    <row r="107" ht="12.75">
      <c r="A107" s="31"/>
    </row>
    <row r="108" ht="12.75">
      <c r="A108" s="31"/>
    </row>
    <row r="109" ht="12.75">
      <c r="A109" s="31"/>
    </row>
    <row r="110" ht="12.75">
      <c r="A110" s="31"/>
    </row>
    <row r="111" ht="12.75">
      <c r="A111" s="31"/>
    </row>
    <row r="112" ht="12.75">
      <c r="A112" s="31"/>
    </row>
    <row r="113" ht="12.75">
      <c r="A113" s="30"/>
    </row>
    <row r="114" ht="12.75">
      <c r="A114" s="30"/>
    </row>
  </sheetData>
  <sheetProtection/>
  <mergeCells count="20">
    <mergeCell ref="A1:Q1"/>
    <mergeCell ref="A2:Q2"/>
    <mergeCell ref="A3:Q3"/>
    <mergeCell ref="A55:Q55"/>
    <mergeCell ref="A7:Q7"/>
    <mergeCell ref="J4:M4"/>
    <mergeCell ref="N4:Q4"/>
    <mergeCell ref="A4:A5"/>
    <mergeCell ref="B4:B5"/>
    <mergeCell ref="C4:C5"/>
    <mergeCell ref="D4:D5"/>
    <mergeCell ref="E4:E5"/>
    <mergeCell ref="F4:I4"/>
    <mergeCell ref="A13:Q13"/>
    <mergeCell ref="A30:Q30"/>
    <mergeCell ref="F78:I78"/>
    <mergeCell ref="J78:M78"/>
    <mergeCell ref="N78:Q78"/>
    <mergeCell ref="A44:Q44"/>
    <mergeCell ref="A64:Q64"/>
  </mergeCells>
  <printOptions/>
  <pageMargins left="0.1968503937007874" right="0.1968503937007874" top="0.5905511811023623" bottom="0.3937007874015748" header="0" footer="0"/>
  <pageSetup fitToHeight="100" fitToWidth="1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pane ySplit="5" topLeftCell="A32" activePane="bottomLeft" state="frozen"/>
      <selection pane="topLeft" activeCell="A1" sqref="A1"/>
      <selection pane="bottomLeft" activeCell="H75" sqref="H75"/>
    </sheetView>
  </sheetViews>
  <sheetFormatPr defaultColWidth="9.140625" defaultRowHeight="15"/>
  <cols>
    <col min="1" max="1" width="4.140625" style="122" customWidth="1"/>
    <col min="2" max="2" width="30.421875" style="122" customWidth="1"/>
    <col min="3" max="3" width="8.7109375" style="122" customWidth="1"/>
    <col min="4" max="4" width="10.8515625" style="122" customWidth="1"/>
    <col min="5" max="6" width="9.140625" style="122" customWidth="1"/>
    <col min="7" max="7" width="14.140625" style="122" customWidth="1"/>
    <col min="8" max="8" width="14.00390625" style="122" customWidth="1"/>
    <col min="9" max="16384" width="9.140625" style="122" customWidth="1"/>
  </cols>
  <sheetData>
    <row r="1" spans="1:7" ht="30" customHeight="1">
      <c r="A1" s="200" t="s">
        <v>139</v>
      </c>
      <c r="B1" s="200"/>
      <c r="C1" s="200"/>
      <c r="D1" s="200"/>
      <c r="E1" s="200"/>
      <c r="F1" s="200"/>
      <c r="G1" s="200"/>
    </row>
    <row r="2" spans="1:7" ht="15">
      <c r="A2" s="201" t="s">
        <v>266</v>
      </c>
      <c r="B2" s="201"/>
      <c r="C2" s="201"/>
      <c r="D2" s="201"/>
      <c r="E2" s="201"/>
      <c r="F2" s="201"/>
      <c r="G2" s="201"/>
    </row>
    <row r="3" spans="1:7" ht="15">
      <c r="A3" s="168" t="s">
        <v>24</v>
      </c>
      <c r="B3" s="168" t="s">
        <v>25</v>
      </c>
      <c r="C3" s="168" t="s">
        <v>146</v>
      </c>
      <c r="D3" s="168" t="s">
        <v>40</v>
      </c>
      <c r="E3" s="168"/>
      <c r="F3" s="168"/>
      <c r="G3" s="168" t="s">
        <v>41</v>
      </c>
    </row>
    <row r="4" spans="1:7" ht="15">
      <c r="A4" s="168"/>
      <c r="B4" s="168"/>
      <c r="C4" s="168"/>
      <c r="D4" s="168" t="s">
        <v>39</v>
      </c>
      <c r="E4" s="168" t="s">
        <v>26</v>
      </c>
      <c r="F4" s="168"/>
      <c r="G4" s="168"/>
    </row>
    <row r="5" spans="1:7" ht="39" customHeight="1">
      <c r="A5" s="168"/>
      <c r="B5" s="168"/>
      <c r="C5" s="168"/>
      <c r="D5" s="168"/>
      <c r="E5" s="79" t="s">
        <v>27</v>
      </c>
      <c r="F5" s="79" t="s">
        <v>28</v>
      </c>
      <c r="G5" s="168"/>
    </row>
    <row r="6" spans="1:7" ht="15">
      <c r="A6" s="79">
        <v>1</v>
      </c>
      <c r="B6" s="79">
        <v>2</v>
      </c>
      <c r="C6" s="79">
        <v>3</v>
      </c>
      <c r="D6" s="79">
        <v>4</v>
      </c>
      <c r="E6" s="79">
        <v>5</v>
      </c>
      <c r="F6" s="79">
        <v>6</v>
      </c>
      <c r="G6" s="79">
        <v>7</v>
      </c>
    </row>
    <row r="7" spans="1:7" ht="32.25" customHeight="1">
      <c r="A7" s="194" t="s">
        <v>93</v>
      </c>
      <c r="B7" s="194"/>
      <c r="C7" s="194"/>
      <c r="D7" s="194"/>
      <c r="E7" s="194"/>
      <c r="F7" s="194"/>
      <c r="G7" s="194"/>
    </row>
    <row r="8" spans="1:7" ht="51">
      <c r="A8" s="24">
        <v>1</v>
      </c>
      <c r="B8" s="28" t="s">
        <v>133</v>
      </c>
      <c r="C8" s="24" t="s">
        <v>29</v>
      </c>
      <c r="D8" s="24">
        <v>2</v>
      </c>
      <c r="E8" s="24">
        <v>0</v>
      </c>
      <c r="F8" s="24">
        <v>0</v>
      </c>
      <c r="G8" s="42"/>
    </row>
    <row r="9" spans="1:8" ht="51">
      <c r="A9" s="24">
        <v>2</v>
      </c>
      <c r="B9" s="28" t="s">
        <v>150</v>
      </c>
      <c r="C9" s="24" t="s">
        <v>29</v>
      </c>
      <c r="D9" s="24">
        <v>8</v>
      </c>
      <c r="E9" s="24">
        <v>7</v>
      </c>
      <c r="F9" s="78">
        <v>7</v>
      </c>
      <c r="G9" s="42">
        <f>F9/E9</f>
        <v>1</v>
      </c>
      <c r="H9" s="122">
        <f>IF(G9&gt;90%,1,0)</f>
        <v>1</v>
      </c>
    </row>
    <row r="10" spans="1:8" ht="114.75">
      <c r="A10" s="24">
        <v>3</v>
      </c>
      <c r="B10" s="28" t="s">
        <v>226</v>
      </c>
      <c r="C10" s="24" t="s">
        <v>227</v>
      </c>
      <c r="D10" s="24">
        <v>3987.8</v>
      </c>
      <c r="E10" s="24">
        <v>3832</v>
      </c>
      <c r="F10" s="78">
        <v>3987.8</v>
      </c>
      <c r="G10" s="42">
        <f>F10/E10</f>
        <v>1.0406576200417537</v>
      </c>
      <c r="H10" s="122">
        <f>IF(G10&gt;90%,1,0)</f>
        <v>1</v>
      </c>
    </row>
    <row r="11" spans="1:7" ht="31.5" customHeight="1">
      <c r="A11" s="194" t="s">
        <v>92</v>
      </c>
      <c r="B11" s="194"/>
      <c r="C11" s="194"/>
      <c r="D11" s="194"/>
      <c r="E11" s="194"/>
      <c r="F11" s="194"/>
      <c r="G11" s="194"/>
    </row>
    <row r="12" spans="1:9" ht="25.5">
      <c r="A12" s="24">
        <v>4</v>
      </c>
      <c r="B12" s="26" t="s">
        <v>78</v>
      </c>
      <c r="C12" s="25" t="s">
        <v>79</v>
      </c>
      <c r="D12" s="6">
        <v>9214</v>
      </c>
      <c r="E12" s="6">
        <v>13300</v>
      </c>
      <c r="F12" s="6">
        <v>14746</v>
      </c>
      <c r="G12" s="123">
        <f>F12/E12</f>
        <v>1.108721804511278</v>
      </c>
      <c r="H12" s="162">
        <f aca="true" t="shared" si="0" ref="H12:H20">IF(G12&gt;90%,1,0)</f>
        <v>1</v>
      </c>
      <c r="I12" s="161"/>
    </row>
    <row r="13" spans="1:9" ht="27.75" customHeight="1">
      <c r="A13" s="24">
        <v>5</v>
      </c>
      <c r="B13" s="7" t="s">
        <v>80</v>
      </c>
      <c r="C13" s="79" t="s">
        <v>79</v>
      </c>
      <c r="D13" s="6">
        <v>3708</v>
      </c>
      <c r="E13" s="6">
        <v>3300</v>
      </c>
      <c r="F13" s="6">
        <v>3212</v>
      </c>
      <c r="G13" s="123">
        <f aca="true" t="shared" si="1" ref="G13:G20">F13/E13</f>
        <v>0.9733333333333334</v>
      </c>
      <c r="H13" s="162">
        <f t="shared" si="0"/>
        <v>1</v>
      </c>
      <c r="I13" s="161"/>
    </row>
    <row r="14" spans="1:8" ht="27.75" customHeight="1">
      <c r="A14" s="24">
        <v>6</v>
      </c>
      <c r="B14" s="26" t="s">
        <v>81</v>
      </c>
      <c r="C14" s="25" t="s">
        <v>82</v>
      </c>
      <c r="D14" s="6">
        <v>38633</v>
      </c>
      <c r="E14" s="6">
        <v>38719</v>
      </c>
      <c r="F14" s="6">
        <v>38719</v>
      </c>
      <c r="G14" s="123">
        <f t="shared" si="1"/>
        <v>1</v>
      </c>
      <c r="H14" s="122">
        <f t="shared" si="0"/>
        <v>1</v>
      </c>
    </row>
    <row r="15" spans="1:8" ht="25.5">
      <c r="A15" s="24">
        <v>7</v>
      </c>
      <c r="B15" s="26" t="s">
        <v>83</v>
      </c>
      <c r="C15" s="25" t="s">
        <v>79</v>
      </c>
      <c r="D15" s="6">
        <v>35.5</v>
      </c>
      <c r="E15" s="6">
        <v>47</v>
      </c>
      <c r="F15" s="6">
        <v>47</v>
      </c>
      <c r="G15" s="123">
        <f t="shared" si="1"/>
        <v>1</v>
      </c>
      <c r="H15" s="122">
        <f t="shared" si="0"/>
        <v>1</v>
      </c>
    </row>
    <row r="16" spans="1:8" ht="25.5">
      <c r="A16" s="24">
        <v>8</v>
      </c>
      <c r="B16" s="26" t="s">
        <v>84</v>
      </c>
      <c r="C16" s="25" t="s">
        <v>85</v>
      </c>
      <c r="D16" s="6">
        <v>1</v>
      </c>
      <c r="E16" s="6">
        <v>2</v>
      </c>
      <c r="F16" s="6">
        <v>2</v>
      </c>
      <c r="G16" s="123">
        <f t="shared" si="1"/>
        <v>1</v>
      </c>
      <c r="H16" s="122">
        <f t="shared" si="0"/>
        <v>1</v>
      </c>
    </row>
    <row r="17" spans="1:8" ht="38.25">
      <c r="A17" s="24">
        <v>9</v>
      </c>
      <c r="B17" s="26" t="s">
        <v>86</v>
      </c>
      <c r="C17" s="25" t="s">
        <v>87</v>
      </c>
      <c r="D17" s="6">
        <v>94</v>
      </c>
      <c r="E17" s="6">
        <v>100</v>
      </c>
      <c r="F17" s="6">
        <v>94</v>
      </c>
      <c r="G17" s="123">
        <f t="shared" si="1"/>
        <v>0.94</v>
      </c>
      <c r="H17" s="122">
        <f t="shared" si="0"/>
        <v>1</v>
      </c>
    </row>
    <row r="18" spans="1:8" ht="89.25">
      <c r="A18" s="24">
        <v>10</v>
      </c>
      <c r="B18" s="26" t="s">
        <v>88</v>
      </c>
      <c r="C18" s="25" t="s">
        <v>89</v>
      </c>
      <c r="D18" s="6">
        <v>32.8</v>
      </c>
      <c r="E18" s="6">
        <v>33</v>
      </c>
      <c r="F18" s="6">
        <v>35</v>
      </c>
      <c r="G18" s="123">
        <f t="shared" si="1"/>
        <v>1.0606060606060606</v>
      </c>
      <c r="H18" s="122">
        <f t="shared" si="0"/>
        <v>1</v>
      </c>
    </row>
    <row r="19" spans="1:8" ht="25.5">
      <c r="A19" s="24">
        <v>11</v>
      </c>
      <c r="B19" s="26" t="s">
        <v>90</v>
      </c>
      <c r="C19" s="25" t="s">
        <v>79</v>
      </c>
      <c r="D19" s="6">
        <v>186</v>
      </c>
      <c r="E19" s="6">
        <v>186</v>
      </c>
      <c r="F19" s="6">
        <v>186</v>
      </c>
      <c r="G19" s="123">
        <f t="shared" si="1"/>
        <v>1</v>
      </c>
      <c r="H19" s="122">
        <f t="shared" si="0"/>
        <v>1</v>
      </c>
    </row>
    <row r="20" spans="1:8" ht="89.25">
      <c r="A20" s="24">
        <v>12</v>
      </c>
      <c r="B20" s="26" t="s">
        <v>91</v>
      </c>
      <c r="C20" s="25" t="s">
        <v>79</v>
      </c>
      <c r="D20" s="6">
        <v>1151</v>
      </c>
      <c r="E20" s="6">
        <v>1200</v>
      </c>
      <c r="F20" s="6">
        <v>1317</v>
      </c>
      <c r="G20" s="123">
        <f t="shared" si="1"/>
        <v>1.0975</v>
      </c>
      <c r="H20" s="122">
        <f t="shared" si="0"/>
        <v>1</v>
      </c>
    </row>
    <row r="21" spans="1:7" ht="15">
      <c r="A21" s="194" t="s">
        <v>7</v>
      </c>
      <c r="B21" s="194"/>
      <c r="C21" s="194"/>
      <c r="D21" s="194"/>
      <c r="E21" s="194"/>
      <c r="F21" s="194"/>
      <c r="G21" s="194"/>
    </row>
    <row r="22" spans="1:9" ht="38.25">
      <c r="A22" s="1">
        <v>13</v>
      </c>
      <c r="B22" s="158" t="s">
        <v>248</v>
      </c>
      <c r="C22" s="3" t="s">
        <v>29</v>
      </c>
      <c r="D22" s="1"/>
      <c r="E22" s="1">
        <v>30.5</v>
      </c>
      <c r="F22" s="160">
        <v>24.4</v>
      </c>
      <c r="G22" s="163">
        <f>F22/E22</f>
        <v>0.7999999999999999</v>
      </c>
      <c r="H22" s="122">
        <f>IF(G22&gt;90%,1,0)</f>
        <v>0</v>
      </c>
      <c r="I22" s="122">
        <v>1</v>
      </c>
    </row>
    <row r="23" spans="1:8" ht="102">
      <c r="A23" s="4">
        <v>14</v>
      </c>
      <c r="B23" s="2" t="s">
        <v>30</v>
      </c>
      <c r="C23" s="1" t="s">
        <v>31</v>
      </c>
      <c r="D23" s="1">
        <v>32.8</v>
      </c>
      <c r="E23" s="1">
        <v>33.7</v>
      </c>
      <c r="F23" s="160">
        <v>33.8</v>
      </c>
      <c r="G23" s="124">
        <f aca="true" t="shared" si="2" ref="G23:G56">F23/E23</f>
        <v>1.0029673590504449</v>
      </c>
      <c r="H23" s="122">
        <v>1</v>
      </c>
    </row>
    <row r="24" spans="1:8" ht="105.75" customHeight="1">
      <c r="A24" s="4">
        <v>15</v>
      </c>
      <c r="B24" s="5" t="s">
        <v>32</v>
      </c>
      <c r="C24" s="79" t="s">
        <v>29</v>
      </c>
      <c r="D24" s="79">
        <v>17</v>
      </c>
      <c r="E24" s="6">
        <v>16</v>
      </c>
      <c r="F24" s="6">
        <v>16</v>
      </c>
      <c r="G24" s="124">
        <f t="shared" si="2"/>
        <v>1</v>
      </c>
      <c r="H24" s="122">
        <f>IF(G24&gt;90%,1,0)</f>
        <v>1</v>
      </c>
    </row>
    <row r="25" spans="1:8" ht="76.5">
      <c r="A25" s="1">
        <v>16</v>
      </c>
      <c r="B25" s="5" t="s">
        <v>33</v>
      </c>
      <c r="C25" s="79" t="s">
        <v>29</v>
      </c>
      <c r="D25" s="79">
        <v>150</v>
      </c>
      <c r="E25" s="6">
        <v>1000</v>
      </c>
      <c r="F25" s="6">
        <v>1000</v>
      </c>
      <c r="G25" s="124">
        <f t="shared" si="2"/>
        <v>1</v>
      </c>
      <c r="H25" s="122">
        <f>IF(G25&gt;90%,1,0)</f>
        <v>1</v>
      </c>
    </row>
    <row r="26" spans="1:8" ht="89.25">
      <c r="A26" s="4">
        <v>17</v>
      </c>
      <c r="B26" s="5" t="s">
        <v>34</v>
      </c>
      <c r="C26" s="79" t="s">
        <v>29</v>
      </c>
      <c r="D26" s="79">
        <v>9</v>
      </c>
      <c r="E26" s="6">
        <v>10</v>
      </c>
      <c r="F26" s="6">
        <v>12</v>
      </c>
      <c r="G26" s="124">
        <f t="shared" si="2"/>
        <v>1.2</v>
      </c>
      <c r="H26" s="122">
        <f>IF(G26&gt;90%,1,0)</f>
        <v>1</v>
      </c>
    </row>
    <row r="27" spans="1:7" ht="76.5">
      <c r="A27" s="4">
        <v>18</v>
      </c>
      <c r="B27" s="5" t="s">
        <v>35</v>
      </c>
      <c r="C27" s="80" t="s">
        <v>29</v>
      </c>
      <c r="D27" s="80">
        <v>0</v>
      </c>
      <c r="E27" s="6">
        <v>0</v>
      </c>
      <c r="F27" s="6">
        <v>0</v>
      </c>
      <c r="G27" s="124"/>
    </row>
    <row r="28" spans="1:7" ht="63.75">
      <c r="A28" s="1">
        <v>19</v>
      </c>
      <c r="B28" s="5" t="s">
        <v>36</v>
      </c>
      <c r="C28" s="80" t="s">
        <v>29</v>
      </c>
      <c r="D28" s="80">
        <v>0</v>
      </c>
      <c r="E28" s="6">
        <v>0</v>
      </c>
      <c r="F28" s="6">
        <v>0</v>
      </c>
      <c r="G28" s="124"/>
    </row>
    <row r="29" spans="1:8" ht="76.5">
      <c r="A29" s="4">
        <v>20</v>
      </c>
      <c r="B29" s="5" t="s">
        <v>37</v>
      </c>
      <c r="C29" s="80" t="s">
        <v>38</v>
      </c>
      <c r="D29" s="79">
        <v>13</v>
      </c>
      <c r="E29" s="6">
        <v>10</v>
      </c>
      <c r="F29" s="6">
        <v>13</v>
      </c>
      <c r="G29" s="124">
        <f t="shared" si="2"/>
        <v>1.3</v>
      </c>
      <c r="H29" s="122">
        <f>IF(G29&gt;90%,1,0)</f>
        <v>1</v>
      </c>
    </row>
    <row r="30" spans="1:8" ht="63.75">
      <c r="A30" s="1">
        <v>21</v>
      </c>
      <c r="B30" s="5" t="s">
        <v>161</v>
      </c>
      <c r="C30" s="79" t="s">
        <v>29</v>
      </c>
      <c r="D30" s="79">
        <v>25</v>
      </c>
      <c r="E30" s="6">
        <v>18</v>
      </c>
      <c r="F30" s="6">
        <v>21</v>
      </c>
      <c r="G30" s="124">
        <f t="shared" si="2"/>
        <v>1.1666666666666667</v>
      </c>
      <c r="H30" s="122">
        <f>IF(G30&gt;90%,1,0)</f>
        <v>1</v>
      </c>
    </row>
    <row r="31" spans="1:8" ht="102">
      <c r="A31" s="4">
        <v>22</v>
      </c>
      <c r="B31" s="5" t="s">
        <v>162</v>
      </c>
      <c r="C31" s="80" t="s">
        <v>29</v>
      </c>
      <c r="D31" s="79">
        <v>2</v>
      </c>
      <c r="E31" s="6">
        <v>2</v>
      </c>
      <c r="F31" s="6">
        <v>2</v>
      </c>
      <c r="G31" s="124">
        <f t="shared" si="2"/>
        <v>1</v>
      </c>
      <c r="H31" s="122">
        <f>IF(G31&gt;90%,1,0)</f>
        <v>1</v>
      </c>
    </row>
    <row r="32" spans="1:8" ht="76.5">
      <c r="A32" s="1">
        <v>23</v>
      </c>
      <c r="B32" s="5" t="s">
        <v>163</v>
      </c>
      <c r="C32" s="80" t="s">
        <v>29</v>
      </c>
      <c r="D32" s="80">
        <v>2</v>
      </c>
      <c r="E32" s="6">
        <v>2</v>
      </c>
      <c r="F32" s="6">
        <v>2</v>
      </c>
      <c r="G32" s="124">
        <f t="shared" si="2"/>
        <v>1</v>
      </c>
      <c r="H32" s="122">
        <f>IF(G32&gt;90%,1,0)</f>
        <v>1</v>
      </c>
    </row>
    <row r="33" spans="1:8" ht="165.75">
      <c r="A33" s="4">
        <v>24</v>
      </c>
      <c r="B33" s="5" t="s">
        <v>164</v>
      </c>
      <c r="C33" s="80" t="s">
        <v>87</v>
      </c>
      <c r="D33" s="80">
        <v>33</v>
      </c>
      <c r="E33" s="6">
        <v>30</v>
      </c>
      <c r="F33" s="6">
        <v>42.2</v>
      </c>
      <c r="G33" s="124">
        <f t="shared" si="2"/>
        <v>1.4066666666666667</v>
      </c>
      <c r="H33" s="122">
        <f>IF(G33&gt;90%,1,0)</f>
        <v>1</v>
      </c>
    </row>
    <row r="34" spans="1:8" ht="25.5">
      <c r="A34" s="4">
        <v>25</v>
      </c>
      <c r="B34" s="5" t="s">
        <v>249</v>
      </c>
      <c r="C34" s="157" t="s">
        <v>250</v>
      </c>
      <c r="D34" s="157"/>
      <c r="E34" s="6">
        <v>4.2</v>
      </c>
      <c r="F34" s="150">
        <v>4.3</v>
      </c>
      <c r="G34" s="124">
        <f t="shared" si="2"/>
        <v>1.0238095238095237</v>
      </c>
      <c r="H34" s="122">
        <f aca="true" t="shared" si="3" ref="H34:H42">IF(G34&gt;90%,1,0)</f>
        <v>1</v>
      </c>
    </row>
    <row r="35" spans="1:8" ht="51">
      <c r="A35" s="4">
        <v>26</v>
      </c>
      <c r="B35" s="5" t="s">
        <v>251</v>
      </c>
      <c r="C35" s="157" t="s">
        <v>29</v>
      </c>
      <c r="D35" s="157"/>
      <c r="E35" s="6">
        <v>16.7</v>
      </c>
      <c r="F35" s="150">
        <v>24.3</v>
      </c>
      <c r="G35" s="124">
        <f t="shared" si="2"/>
        <v>1.4550898203592815</v>
      </c>
      <c r="H35" s="122">
        <f t="shared" si="3"/>
        <v>1</v>
      </c>
    </row>
    <row r="36" spans="1:8" ht="38.25">
      <c r="A36" s="4">
        <v>27</v>
      </c>
      <c r="B36" s="5" t="s">
        <v>252</v>
      </c>
      <c r="C36" s="157" t="s">
        <v>87</v>
      </c>
      <c r="D36" s="157"/>
      <c r="E36" s="6">
        <v>6</v>
      </c>
      <c r="F36" s="150">
        <v>5.7</v>
      </c>
      <c r="G36" s="124">
        <f t="shared" si="2"/>
        <v>0.9500000000000001</v>
      </c>
      <c r="H36" s="122">
        <f t="shared" si="3"/>
        <v>1</v>
      </c>
    </row>
    <row r="37" spans="1:8" ht="51">
      <c r="A37" s="4">
        <v>28</v>
      </c>
      <c r="B37" s="5" t="s">
        <v>253</v>
      </c>
      <c r="C37" s="157" t="s">
        <v>29</v>
      </c>
      <c r="D37" s="157"/>
      <c r="E37" s="6">
        <v>4</v>
      </c>
      <c r="F37" s="150">
        <v>4</v>
      </c>
      <c r="G37" s="124">
        <f t="shared" si="2"/>
        <v>1</v>
      </c>
      <c r="H37" s="141">
        <f t="shared" si="3"/>
        <v>1</v>
      </c>
    </row>
    <row r="38" spans="1:9" ht="51">
      <c r="A38" s="197">
        <v>29</v>
      </c>
      <c r="B38" s="5" t="s">
        <v>254</v>
      </c>
      <c r="C38" s="187" t="s">
        <v>87</v>
      </c>
      <c r="D38" s="187"/>
      <c r="E38" s="190">
        <v>30</v>
      </c>
      <c r="F38" s="191">
        <v>27.4</v>
      </c>
      <c r="G38" s="192">
        <f t="shared" si="2"/>
        <v>0.9133333333333333</v>
      </c>
      <c r="H38" s="193">
        <f t="shared" si="3"/>
        <v>1</v>
      </c>
      <c r="I38" s="186"/>
    </row>
    <row r="39" spans="1:9" ht="25.5">
      <c r="A39" s="198"/>
      <c r="B39" s="159" t="s">
        <v>255</v>
      </c>
      <c r="C39" s="188"/>
      <c r="D39" s="188"/>
      <c r="E39" s="188"/>
      <c r="F39" s="188"/>
      <c r="G39" s="188"/>
      <c r="H39" s="193">
        <f t="shared" si="3"/>
        <v>0</v>
      </c>
      <c r="I39" s="186"/>
    </row>
    <row r="40" spans="1:9" ht="63.75">
      <c r="A40" s="198"/>
      <c r="B40" s="159" t="s">
        <v>256</v>
      </c>
      <c r="C40" s="188"/>
      <c r="D40" s="188"/>
      <c r="E40" s="188"/>
      <c r="F40" s="188"/>
      <c r="G40" s="188"/>
      <c r="H40" s="193">
        <f t="shared" si="3"/>
        <v>0</v>
      </c>
      <c r="I40" s="186"/>
    </row>
    <row r="41" spans="1:9" ht="25.5">
      <c r="A41" s="198"/>
      <c r="B41" s="159" t="s">
        <v>257</v>
      </c>
      <c r="C41" s="188"/>
      <c r="D41" s="188"/>
      <c r="E41" s="188"/>
      <c r="F41" s="188"/>
      <c r="G41" s="188"/>
      <c r="H41" s="193">
        <f t="shared" si="3"/>
        <v>0</v>
      </c>
      <c r="I41" s="186"/>
    </row>
    <row r="42" spans="1:9" ht="25.5">
      <c r="A42" s="199"/>
      <c r="B42" s="159" t="s">
        <v>258</v>
      </c>
      <c r="C42" s="189"/>
      <c r="D42" s="189"/>
      <c r="E42" s="189"/>
      <c r="F42" s="189"/>
      <c r="G42" s="189"/>
      <c r="H42" s="193">
        <f t="shared" si="3"/>
        <v>0</v>
      </c>
      <c r="I42" s="186"/>
    </row>
    <row r="43" spans="1:8" ht="51">
      <c r="A43" s="4">
        <v>30</v>
      </c>
      <c r="B43" s="159" t="s">
        <v>259</v>
      </c>
      <c r="C43" s="157" t="s">
        <v>29</v>
      </c>
      <c r="D43" s="157"/>
      <c r="E43" s="6">
        <v>3</v>
      </c>
      <c r="F43" s="150">
        <v>3</v>
      </c>
      <c r="G43" s="124">
        <f t="shared" si="2"/>
        <v>1</v>
      </c>
      <c r="H43" s="141">
        <f>IF(G43&gt;90%,1,0)</f>
        <v>1</v>
      </c>
    </row>
    <row r="44" spans="1:7" ht="29.25" customHeight="1">
      <c r="A44" s="195" t="s">
        <v>144</v>
      </c>
      <c r="B44" s="195"/>
      <c r="C44" s="195"/>
      <c r="D44" s="195"/>
      <c r="E44" s="195"/>
      <c r="F44" s="195"/>
      <c r="G44" s="195"/>
    </row>
    <row r="45" spans="1:9" ht="25.5">
      <c r="A45" s="79">
        <v>31</v>
      </c>
      <c r="B45" s="5" t="s">
        <v>100</v>
      </c>
      <c r="C45" s="79" t="s">
        <v>29</v>
      </c>
      <c r="D45" s="1">
        <v>4</v>
      </c>
      <c r="E45" s="1">
        <v>4</v>
      </c>
      <c r="F45" s="1">
        <v>3</v>
      </c>
      <c r="G45" s="163">
        <f t="shared" si="2"/>
        <v>0.75</v>
      </c>
      <c r="H45" s="162">
        <f>IF(G45&gt;90%,1,0)</f>
        <v>0</v>
      </c>
      <c r="I45" s="166">
        <v>1</v>
      </c>
    </row>
    <row r="46" spans="1:8" ht="25.5">
      <c r="A46" s="79">
        <v>32</v>
      </c>
      <c r="B46" s="5" t="s">
        <v>101</v>
      </c>
      <c r="C46" s="79" t="s">
        <v>29</v>
      </c>
      <c r="D46" s="1">
        <v>1</v>
      </c>
      <c r="E46" s="1">
        <v>0</v>
      </c>
      <c r="F46" s="1">
        <v>0</v>
      </c>
      <c r="G46" s="129"/>
      <c r="H46" s="167"/>
    </row>
    <row r="47" spans="1:7" ht="25.5">
      <c r="A47" s="130">
        <v>33</v>
      </c>
      <c r="B47" s="5" t="s">
        <v>102</v>
      </c>
      <c r="C47" s="79" t="s">
        <v>29</v>
      </c>
      <c r="D47" s="1">
        <v>0</v>
      </c>
      <c r="E47" s="70" t="s">
        <v>138</v>
      </c>
      <c r="F47" s="1">
        <v>0</v>
      </c>
      <c r="G47" s="129"/>
    </row>
    <row r="48" spans="1:9" ht="51">
      <c r="A48" s="130">
        <v>34</v>
      </c>
      <c r="B48" s="5" t="s">
        <v>103</v>
      </c>
      <c r="C48" s="79" t="s">
        <v>29</v>
      </c>
      <c r="D48" s="6">
        <v>2</v>
      </c>
      <c r="E48" s="6">
        <v>1</v>
      </c>
      <c r="F48" s="6">
        <v>2</v>
      </c>
      <c r="G48" s="163">
        <v>0.5</v>
      </c>
      <c r="H48" s="162">
        <f>IF(G48&gt;90%,1,0)</f>
        <v>0</v>
      </c>
      <c r="I48" s="161">
        <v>1</v>
      </c>
    </row>
    <row r="49" spans="1:8" ht="76.5">
      <c r="A49" s="130">
        <v>35</v>
      </c>
      <c r="B49" s="5" t="s">
        <v>137</v>
      </c>
      <c r="C49" s="79" t="s">
        <v>87</v>
      </c>
      <c r="D49" s="6">
        <v>57.1</v>
      </c>
      <c r="E49" s="6">
        <v>56.9</v>
      </c>
      <c r="F49" s="6">
        <v>37.7</v>
      </c>
      <c r="G49" s="129">
        <f>E49/F49</f>
        <v>1.509283819628647</v>
      </c>
      <c r="H49" s="122">
        <f>IF(G49&gt;90%,1,0)</f>
        <v>1</v>
      </c>
    </row>
    <row r="50" spans="1:8" ht="63.75">
      <c r="A50" s="130">
        <v>36</v>
      </c>
      <c r="B50" s="5" t="s">
        <v>104</v>
      </c>
      <c r="C50" s="79" t="s">
        <v>87</v>
      </c>
      <c r="D50" s="6">
        <v>100</v>
      </c>
      <c r="E50" s="6">
        <v>100</v>
      </c>
      <c r="F50" s="6">
        <v>100</v>
      </c>
      <c r="G50" s="129">
        <f t="shared" si="2"/>
        <v>1</v>
      </c>
      <c r="H50" s="122">
        <f>IF(G50&gt;90%,1,0)</f>
        <v>1</v>
      </c>
    </row>
    <row r="51" spans="1:7" ht="27.75" customHeight="1">
      <c r="A51" s="195" t="s">
        <v>145</v>
      </c>
      <c r="B51" s="195"/>
      <c r="C51" s="195"/>
      <c r="D51" s="195"/>
      <c r="E51" s="195"/>
      <c r="F51" s="195"/>
      <c r="G51" s="195"/>
    </row>
    <row r="52" spans="1:7" ht="25.5">
      <c r="A52" s="79">
        <v>37</v>
      </c>
      <c r="B52" s="27" t="s">
        <v>94</v>
      </c>
      <c r="C52" s="79" t="s">
        <v>95</v>
      </c>
      <c r="D52" s="6">
        <v>0</v>
      </c>
      <c r="E52" s="78">
        <v>0</v>
      </c>
      <c r="F52" s="6">
        <v>0</v>
      </c>
      <c r="G52" s="129"/>
    </row>
    <row r="53" spans="1:7" ht="51">
      <c r="A53" s="79">
        <v>38</v>
      </c>
      <c r="B53" s="27" t="s">
        <v>134</v>
      </c>
      <c r="C53" s="79" t="s">
        <v>96</v>
      </c>
      <c r="D53" s="6">
        <v>0</v>
      </c>
      <c r="E53" s="78">
        <v>0</v>
      </c>
      <c r="F53" s="6">
        <v>0</v>
      </c>
      <c r="G53" s="129"/>
    </row>
    <row r="54" spans="1:7" ht="25.5">
      <c r="A54" s="130">
        <v>39</v>
      </c>
      <c r="B54" s="27" t="s">
        <v>135</v>
      </c>
      <c r="C54" s="79" t="s">
        <v>29</v>
      </c>
      <c r="D54" s="6">
        <v>0</v>
      </c>
      <c r="E54" s="78">
        <v>0</v>
      </c>
      <c r="F54" s="6">
        <v>0</v>
      </c>
      <c r="G54" s="129"/>
    </row>
    <row r="55" spans="1:8" ht="25.5">
      <c r="A55" s="130">
        <v>40</v>
      </c>
      <c r="B55" s="27" t="s">
        <v>97</v>
      </c>
      <c r="C55" s="79" t="s">
        <v>29</v>
      </c>
      <c r="D55" s="6">
        <v>5</v>
      </c>
      <c r="E55" s="78">
        <v>7</v>
      </c>
      <c r="F55" s="6">
        <v>7</v>
      </c>
      <c r="G55" s="129">
        <f t="shared" si="2"/>
        <v>1</v>
      </c>
      <c r="H55" s="122">
        <f>IF(G55&gt;90%,1,0)</f>
        <v>1</v>
      </c>
    </row>
    <row r="56" spans="1:8" ht="38.25">
      <c r="A56" s="130">
        <v>41</v>
      </c>
      <c r="B56" s="27" t="s">
        <v>98</v>
      </c>
      <c r="C56" s="79" t="s">
        <v>99</v>
      </c>
      <c r="D56" s="6">
        <v>1.4</v>
      </c>
      <c r="E56" s="78">
        <v>1.5</v>
      </c>
      <c r="F56" s="6">
        <v>1.6</v>
      </c>
      <c r="G56" s="129">
        <f t="shared" si="2"/>
        <v>1.0666666666666667</v>
      </c>
      <c r="H56" s="122">
        <f>IF(G56&gt;90%,1,0)</f>
        <v>1</v>
      </c>
    </row>
    <row r="57" spans="1:7" ht="38.25">
      <c r="A57" s="130">
        <v>42</v>
      </c>
      <c r="B57" s="27" t="s">
        <v>136</v>
      </c>
      <c r="C57" s="79" t="s">
        <v>29</v>
      </c>
      <c r="D57" s="6">
        <v>0</v>
      </c>
      <c r="E57" s="6">
        <v>0</v>
      </c>
      <c r="F57" s="6">
        <v>0</v>
      </c>
      <c r="G57" s="129"/>
    </row>
    <row r="58" spans="1:7" ht="31.5" customHeight="1">
      <c r="A58" s="196" t="s">
        <v>167</v>
      </c>
      <c r="B58" s="196"/>
      <c r="C58" s="196"/>
      <c r="D58" s="196"/>
      <c r="E58" s="196"/>
      <c r="F58" s="196"/>
      <c r="G58" s="196"/>
    </row>
    <row r="59" spans="1:8" ht="89.25">
      <c r="A59" s="6">
        <v>43</v>
      </c>
      <c r="B59" s="134" t="s">
        <v>200</v>
      </c>
      <c r="C59" s="78" t="s">
        <v>207</v>
      </c>
      <c r="D59" s="130" t="s">
        <v>214</v>
      </c>
      <c r="E59" s="78" t="s">
        <v>212</v>
      </c>
      <c r="F59" s="142" t="s">
        <v>212</v>
      </c>
      <c r="G59" s="124">
        <v>1</v>
      </c>
      <c r="H59" s="122">
        <f aca="true" t="shared" si="4" ref="H59:H72">IF(G59&gt;90%,1,0)</f>
        <v>1</v>
      </c>
    </row>
    <row r="60" spans="1:8" ht="51">
      <c r="A60" s="6">
        <v>44</v>
      </c>
      <c r="B60" s="134" t="s">
        <v>260</v>
      </c>
      <c r="C60" s="78" t="s">
        <v>210</v>
      </c>
      <c r="D60" s="157"/>
      <c r="E60" s="78">
        <v>1</v>
      </c>
      <c r="F60" s="157">
        <v>1</v>
      </c>
      <c r="G60" s="124">
        <v>1</v>
      </c>
      <c r="H60" s="122">
        <f t="shared" si="4"/>
        <v>1</v>
      </c>
    </row>
    <row r="61" spans="1:8" ht="76.5">
      <c r="A61" s="6">
        <v>45</v>
      </c>
      <c r="B61" s="134" t="s">
        <v>261</v>
      </c>
      <c r="C61" s="78" t="s">
        <v>210</v>
      </c>
      <c r="D61" s="157"/>
      <c r="E61" s="78">
        <v>1</v>
      </c>
      <c r="F61" s="157">
        <v>1</v>
      </c>
      <c r="G61" s="124">
        <v>1</v>
      </c>
      <c r="H61" s="122">
        <f t="shared" si="4"/>
        <v>1</v>
      </c>
    </row>
    <row r="62" spans="1:8" ht="38.25">
      <c r="A62" s="6">
        <v>46</v>
      </c>
      <c r="B62" s="7" t="s">
        <v>262</v>
      </c>
      <c r="C62" s="136" t="s">
        <v>209</v>
      </c>
      <c r="D62" s="136">
        <v>200</v>
      </c>
      <c r="E62" s="6">
        <v>292</v>
      </c>
      <c r="F62" s="6">
        <v>296</v>
      </c>
      <c r="G62" s="137">
        <f aca="true" t="shared" si="5" ref="G62:G72">F62/E62</f>
        <v>1.0136986301369864</v>
      </c>
      <c r="H62" s="122">
        <f t="shared" si="4"/>
        <v>1</v>
      </c>
    </row>
    <row r="63" spans="1:8" ht="25.5">
      <c r="A63" s="6">
        <v>47</v>
      </c>
      <c r="B63" s="7" t="s">
        <v>263</v>
      </c>
      <c r="C63" s="136" t="s">
        <v>209</v>
      </c>
      <c r="D63" s="136">
        <v>204</v>
      </c>
      <c r="E63" s="6">
        <v>146</v>
      </c>
      <c r="F63" s="6">
        <v>147</v>
      </c>
      <c r="G63" s="137">
        <f t="shared" si="5"/>
        <v>1.0068493150684932</v>
      </c>
      <c r="H63" s="122">
        <f t="shared" si="4"/>
        <v>1</v>
      </c>
    </row>
    <row r="64" spans="1:7" ht="25.5">
      <c r="A64" s="6">
        <v>48</v>
      </c>
      <c r="B64" s="7" t="s">
        <v>264</v>
      </c>
      <c r="C64" s="136" t="s">
        <v>209</v>
      </c>
      <c r="D64" s="136">
        <v>100</v>
      </c>
      <c r="E64" s="6">
        <v>0</v>
      </c>
      <c r="F64" s="6">
        <v>0</v>
      </c>
      <c r="G64" s="137"/>
    </row>
    <row r="65" spans="1:9" ht="25.5">
      <c r="A65" s="6">
        <v>49</v>
      </c>
      <c r="B65" s="7" t="s">
        <v>265</v>
      </c>
      <c r="C65" s="136" t="s">
        <v>210</v>
      </c>
      <c r="D65" s="136">
        <v>0</v>
      </c>
      <c r="E65" s="6">
        <v>8</v>
      </c>
      <c r="F65" s="6">
        <v>5</v>
      </c>
      <c r="G65" s="164">
        <f t="shared" si="5"/>
        <v>0.625</v>
      </c>
      <c r="H65" s="141">
        <f t="shared" si="4"/>
        <v>0</v>
      </c>
      <c r="I65" s="122">
        <v>1</v>
      </c>
    </row>
    <row r="66" spans="1:8" ht="76.5">
      <c r="A66" s="6">
        <v>50</v>
      </c>
      <c r="B66" s="7" t="s">
        <v>201</v>
      </c>
      <c r="C66" s="136" t="s">
        <v>208</v>
      </c>
      <c r="D66" s="136">
        <v>4</v>
      </c>
      <c r="E66" s="6">
        <v>4</v>
      </c>
      <c r="F66" s="6">
        <v>4</v>
      </c>
      <c r="G66" s="137">
        <f t="shared" si="5"/>
        <v>1</v>
      </c>
      <c r="H66" s="122">
        <f t="shared" si="4"/>
        <v>1</v>
      </c>
    </row>
    <row r="67" spans="1:8" ht="89.25">
      <c r="A67" s="6">
        <v>51</v>
      </c>
      <c r="B67" s="7" t="s">
        <v>202</v>
      </c>
      <c r="C67" s="136" t="s">
        <v>210</v>
      </c>
      <c r="D67" s="136">
        <v>150</v>
      </c>
      <c r="E67" s="6">
        <v>150</v>
      </c>
      <c r="F67" s="6">
        <v>150</v>
      </c>
      <c r="G67" s="137">
        <f t="shared" si="5"/>
        <v>1</v>
      </c>
      <c r="H67" s="122">
        <f t="shared" si="4"/>
        <v>1</v>
      </c>
    </row>
    <row r="68" spans="1:8" ht="51">
      <c r="A68" s="6">
        <v>52</v>
      </c>
      <c r="B68" s="7" t="s">
        <v>203</v>
      </c>
      <c r="C68" s="6" t="s">
        <v>211</v>
      </c>
      <c r="D68" s="136" t="s">
        <v>213</v>
      </c>
      <c r="E68" s="6" t="s">
        <v>213</v>
      </c>
      <c r="F68" s="6" t="s">
        <v>213</v>
      </c>
      <c r="G68" s="137">
        <v>1</v>
      </c>
      <c r="H68" s="122">
        <f t="shared" si="4"/>
        <v>1</v>
      </c>
    </row>
    <row r="69" spans="1:8" ht="51">
      <c r="A69" s="6">
        <v>53</v>
      </c>
      <c r="B69" s="7" t="s">
        <v>228</v>
      </c>
      <c r="C69" s="6" t="s">
        <v>29</v>
      </c>
      <c r="D69" s="136">
        <v>150</v>
      </c>
      <c r="E69" s="6">
        <v>100</v>
      </c>
      <c r="F69" s="6">
        <v>100</v>
      </c>
      <c r="G69" s="137">
        <f t="shared" si="5"/>
        <v>1</v>
      </c>
      <c r="H69" s="165">
        <f t="shared" si="4"/>
        <v>1</v>
      </c>
    </row>
    <row r="70" spans="1:8" ht="77.25">
      <c r="A70" s="6">
        <v>54</v>
      </c>
      <c r="B70" s="135" t="s">
        <v>204</v>
      </c>
      <c r="C70" s="78" t="s">
        <v>29</v>
      </c>
      <c r="D70" s="78">
        <v>296</v>
      </c>
      <c r="E70" s="78">
        <v>200</v>
      </c>
      <c r="F70" s="130">
        <v>273</v>
      </c>
      <c r="G70" s="137">
        <f t="shared" si="5"/>
        <v>1.365</v>
      </c>
      <c r="H70" s="122">
        <f t="shared" si="4"/>
        <v>1</v>
      </c>
    </row>
    <row r="71" spans="1:8" ht="77.25">
      <c r="A71" s="6">
        <v>55</v>
      </c>
      <c r="B71" s="135" t="s">
        <v>205</v>
      </c>
      <c r="C71" s="78" t="s">
        <v>29</v>
      </c>
      <c r="D71" s="78">
        <v>63</v>
      </c>
      <c r="E71" s="78">
        <v>30</v>
      </c>
      <c r="F71" s="130">
        <v>64</v>
      </c>
      <c r="G71" s="137">
        <f t="shared" si="5"/>
        <v>2.1333333333333333</v>
      </c>
      <c r="H71" s="122">
        <f t="shared" si="4"/>
        <v>1</v>
      </c>
    </row>
    <row r="72" spans="1:8" ht="90">
      <c r="A72" s="6">
        <v>56</v>
      </c>
      <c r="B72" s="135" t="s">
        <v>206</v>
      </c>
      <c r="C72" s="78" t="s">
        <v>29</v>
      </c>
      <c r="D72" s="78">
        <v>15</v>
      </c>
      <c r="E72" s="78">
        <v>15</v>
      </c>
      <c r="F72" s="130">
        <v>15</v>
      </c>
      <c r="G72" s="137">
        <f t="shared" si="5"/>
        <v>1</v>
      </c>
      <c r="H72" s="122">
        <f t="shared" si="4"/>
        <v>1</v>
      </c>
    </row>
    <row r="73" spans="8:9" ht="15">
      <c r="H73" s="141">
        <f>SUM(H8:H72)</f>
        <v>42</v>
      </c>
      <c r="I73" s="141">
        <f>SUM(I8:I72)</f>
        <v>4</v>
      </c>
    </row>
    <row r="74" spans="3:4" ht="15">
      <c r="C74" s="139" t="s">
        <v>217</v>
      </c>
      <c r="D74" s="140">
        <f>(F9/E9+F10/E10+F12/E12+F13/E13+F14/E14+F15/E15+F16/E16+F17/E17+F18/E18+F19/E19+F20/E20+F22/E22+F23/E23+F24/E24+F25/E25+F26/E26+F29/E29+F30/E30+F31/E31+F32/E32+F33/E33+F34/E34+F35/E35+F36/E36+F37/E37+F38/E38+F43/E43+F45/E45+F48/E48+F49/E49+F50/E50+F55/E55+F56/E56+F61/E61+F60/E60+F62/E62+F63/E63+F65/E65+F66/E66+F67/E67+F69/E69+F70/E70+F71/E71+F72/E72+1+1)/46</f>
        <v>1.0665753486669671</v>
      </c>
    </row>
  </sheetData>
  <sheetProtection/>
  <mergeCells count="23">
    <mergeCell ref="A1:G1"/>
    <mergeCell ref="A2:G2"/>
    <mergeCell ref="A3:A5"/>
    <mergeCell ref="B3:B5"/>
    <mergeCell ref="C3:C5"/>
    <mergeCell ref="D3:F3"/>
    <mergeCell ref="G3:G5"/>
    <mergeCell ref="D4:D5"/>
    <mergeCell ref="E4:F4"/>
    <mergeCell ref="A7:G7"/>
    <mergeCell ref="A11:G11"/>
    <mergeCell ref="A21:G21"/>
    <mergeCell ref="A44:G44"/>
    <mergeCell ref="A51:G51"/>
    <mergeCell ref="A58:G58"/>
    <mergeCell ref="A38:A42"/>
    <mergeCell ref="I38:I42"/>
    <mergeCell ref="C38:C42"/>
    <mergeCell ref="D38:D42"/>
    <mergeCell ref="E38:E42"/>
    <mergeCell ref="F38:F42"/>
    <mergeCell ref="G38:G42"/>
    <mergeCell ref="H38:H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smirnovaas</dc:creator>
  <cp:keywords/>
  <dc:description/>
  <cp:lastModifiedBy>zhulikovaoa</cp:lastModifiedBy>
  <cp:lastPrinted>2019-02-19T12:52:53Z</cp:lastPrinted>
  <dcterms:created xsi:type="dcterms:W3CDTF">2014-10-15T04:33:16Z</dcterms:created>
  <dcterms:modified xsi:type="dcterms:W3CDTF">2019-02-27T13:12:41Z</dcterms:modified>
  <cp:category/>
  <cp:version/>
  <cp:contentType/>
  <cp:contentStatus/>
</cp:coreProperties>
</file>