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План реализации" sheetId="1" r:id="rId1"/>
    <sheet name="Показатели" sheetId="2" r:id="rId2"/>
  </sheets>
  <definedNames>
    <definedName name="_xlnm.Print_Titles" localSheetId="1">'Показатели'!$3:$6</definedName>
  </definedNames>
  <calcPr fullCalcOnLoad="1"/>
</workbook>
</file>

<file path=xl/sharedStrings.xml><?xml version="1.0" encoding="utf-8"?>
<sst xmlns="http://schemas.openxmlformats.org/spreadsheetml/2006/main" count="428" uniqueCount="235">
  <si>
    <t>№</t>
  </si>
  <si>
    <t>Фактическое исполнение расходов на отчетную дату (нарастающим итогом), тыс. руб.</t>
  </si>
  <si>
    <t>Основное мероприятие 2. Информационная, консультационная поддержка субъектов малого и среднего предпринимательства</t>
  </si>
  <si>
    <t>Мероприятие 2.6. Организация и проведение программы учебно-методического курса, включая консультации по бизнес-планам для стартовиков, начинающих предпринимательскую деятельность</t>
  </si>
  <si>
    <t>Основное мероприятие 3. Содействие в продвижении продукции (работ, услуг) субъектов малого и среднего предпринимательства на товарные рынки</t>
  </si>
  <si>
    <t>Мероприятие 3.1. Организация и проведение конкурса среди специалистов субъектов малого предпринимательства Волосовского муниципального района по парикмахерскому искусству</t>
  </si>
  <si>
    <t>Мероприятие 3.2. Организация и проведение конкурса среди специалистов субъектов малого предпринимательства Волосовского муниципального района по кулинарному искусству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</si>
  <si>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 </t>
  </si>
  <si>
    <t>Наименование основного мероприятия, мероприятия основного   мероприятия</t>
  </si>
  <si>
    <t>Ответственный исполнитель (ОИВ)</t>
  </si>
  <si>
    <t>План расходов на реализацию государственной программы в отчетном   году, тыс. руб.</t>
  </si>
  <si>
    <t>Выполнено на отчетную  дату (нарастающим итогом), тыс. руб.</t>
  </si>
  <si>
    <t>ФБ</t>
  </si>
  <si>
    <t>ОБ</t>
  </si>
  <si>
    <t>МБ</t>
  </si>
  <si>
    <t>Проч. ист-ки</t>
  </si>
  <si>
    <t>Фактическая дата начала  реализ-ии мероприятия (квартал, год)</t>
  </si>
  <si>
    <t>Фактическая дата окончания реализ-ии мероприятия  (квартал, год)</t>
  </si>
  <si>
    <t>1.1</t>
  </si>
  <si>
    <t>2.1</t>
  </si>
  <si>
    <t>2.2</t>
  </si>
  <si>
    <t>2.3</t>
  </si>
  <si>
    <t>2.4</t>
  </si>
  <si>
    <t>4.1</t>
  </si>
  <si>
    <t>№ п/п</t>
  </si>
  <si>
    <t>Показатель (индикатор) (наименование)</t>
  </si>
  <si>
    <t>Отчетный год</t>
  </si>
  <si>
    <t>План</t>
  </si>
  <si>
    <t>Факт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</si>
  <si>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</si>
  <si>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</si>
  <si>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</si>
  <si>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</si>
  <si>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</si>
  <si>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</si>
  <si>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</si>
  <si>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</si>
  <si>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Проведение мониторинга деятельности малого и среднего предпринимательства Волосовского муниципального района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</si>
  <si>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</si>
  <si>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</si>
  <si>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</si>
  <si>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</si>
  <si>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Год, предшествующий отчетному</t>
  </si>
  <si>
    <t>Значения показателей (инди­каторов) муниципальной программы, подпрограммы муниципальной программы</t>
  </si>
  <si>
    <t>Обоснование  отклонений значений  показателя (индикатора)</t>
  </si>
  <si>
    <t>Подпрограмма № 1. "Устойчивое развитие сельских территорий муниципального образования Волосовский муниципальный район Ленинградской области"</t>
  </si>
  <si>
    <t>Отдел архитектуры и капитального строительства АМО ВМР ЛО</t>
  </si>
  <si>
    <t>Подпрограмма №2.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</si>
  <si>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Основное мероприятие 1. Развитие отраслей растениеводства</t>
  </si>
  <si>
    <t>Отдел сельского хозяйства администрации МО Волосовский МР ЛО</t>
  </si>
  <si>
    <t>Мероприятие 1.1.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</si>
  <si>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2.1.1</t>
  </si>
  <si>
    <t>Итого по Подпрограмме №1</t>
  </si>
  <si>
    <t xml:space="preserve">Основное мероприятие 2. Поддержка крестьянских (фермерских) хозяйств </t>
  </si>
  <si>
    <t>Мероприятие 2.1.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</si>
  <si>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Мероприятие 2.2. Поддержка развития рыбоводства в замкнутой  системе  водообеспечения</t>
  </si>
  <si>
    <t>Мероприятие 2.3. Развитие  сельского агротуризма. Возмещение части затрат на создание информационно-туристического центра и пополнение  зоопарка животных</t>
  </si>
  <si>
    <t>Мероприятие 2.4.  Поддержка развития  рыбоводства в открытых  бассейнах</t>
  </si>
  <si>
    <t>2.2.1</t>
  </si>
  <si>
    <t>2.2.2</t>
  </si>
  <si>
    <t>2.2.3</t>
  </si>
  <si>
    <t>2.2.4</t>
  </si>
  <si>
    <t>Основное мероприятие 3. Проведение конкурсов профессионального мастерства</t>
  </si>
  <si>
    <t>Мероприятие 3.1. Мероприятия по продвижению передового опыта. Конкурс  техников-биологов</t>
  </si>
  <si>
    <t>Мероприятие 3.2. Мероприятия по продвижению передового опыта. Конкурс  механизаторов- пахарей</t>
  </si>
  <si>
    <t>Мероприятие 3.3. Проведение  ежегодного слета  передовиков</t>
  </si>
  <si>
    <t>2.3.1</t>
  </si>
  <si>
    <t>2.3.2</t>
  </si>
  <si>
    <t>2.3.3</t>
  </si>
  <si>
    <t>Основное мероприятие 4. Осуществление отдельных государственных полномочий Ленинградской области по поддержке сельскохозяйственного производства</t>
  </si>
  <si>
    <t>Мероприятие 4.2. Выполнение государственных полномочий по возмещению части затрат на приобретение комбикорма на содержание сельскохозяйственных животных и птицы К(Ф)Х и ЛПХ</t>
  </si>
  <si>
    <t>2.4.1</t>
  </si>
  <si>
    <t>2.4.2</t>
  </si>
  <si>
    <t>Итого по Подпрограмме №2</t>
  </si>
  <si>
    <t>3.2.</t>
  </si>
  <si>
    <t>3.2.3</t>
  </si>
  <si>
    <t>3.2.6</t>
  </si>
  <si>
    <t>3.3.</t>
  </si>
  <si>
    <t>3.3.1</t>
  </si>
  <si>
    <t>3.3.2</t>
  </si>
  <si>
    <t>Итого по Подпрограмме №3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</si>
  <si>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</si>
  <si>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</si>
  <si>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</si>
  <si>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</si>
  <si>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</si>
  <si>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</si>
  <si>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</si>
  <si>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кол-во</t>
  </si>
  <si>
    <t>Доля прибыльных сельскохозяйственных организаций в общем их числе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</si>
  <si>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</si>
  <si>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</si>
  <si>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</si>
  <si>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</si>
  <si>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</si>
  <si>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</si>
  <si>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</si>
  <si>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</si>
  <si>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</si>
  <si>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</si>
  <si>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</si>
  <si>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</si>
  <si>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</si>
  <si>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</si>
  <si>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</si>
  <si>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</si>
  <si>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</si>
  <si>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</si>
  <si>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Сектор природопользования, экологического контроля и санитарной безопасности АМО ВМР ЛО</t>
  </si>
  <si>
    <t>Основное мероприятие 1. Улучшение организации сбора, вывоза и переработки (утилизации отходов).</t>
  </si>
  <si>
    <t>Мероприятие 1.1 Разработка генеральной схемы очистки территории Волосовского района</t>
  </si>
  <si>
    <t>1.6 Сбор и вывоз люминесцентных ламп от бюджетных учреждений</t>
  </si>
  <si>
    <t>1.7 Ликвидация несанкционированных свалок</t>
  </si>
  <si>
    <t>Сектор природопользования, экологического контроля и санитарной безопасности АМО ВМР ЛО         Администрации сельских  поселений</t>
  </si>
  <si>
    <t>Сектор муниципального хозяйства администрации МО Волосовский муниципальный район</t>
  </si>
  <si>
    <t>Основное мероприятие 1. Строительство дорог муниципального значения</t>
  </si>
  <si>
    <t>Мероприятие 1.1. Подготовка проектно-сметной документации и прохождение государственной экспертизы</t>
  </si>
  <si>
    <t>Основное мероприятие 2. Ремонт автомобильных дорог муниципального значения</t>
  </si>
  <si>
    <r>
      <t>Мероприятие 2.2. Текущий ремонт автомобильных дорог муниципального значения*</t>
    </r>
    <r>
      <rPr>
        <vertAlign val="superscript"/>
        <sz val="10"/>
        <color indexed="8"/>
        <rFont val="Times New Roman"/>
        <family val="1"/>
      </rPr>
      <t>3</t>
    </r>
  </si>
  <si>
    <t>Основное мероприятие 3. Содержание автомобильных дорог муниципального значения</t>
  </si>
  <si>
    <t>Мероприятие 3.1. Зимнее содержание автомобильных дорог муниципального значения</t>
  </si>
  <si>
    <t>Мероприятие 3.2. Летнее  содержание автомобильных дорог муниципального значения</t>
  </si>
  <si>
    <t>5.1</t>
  </si>
  <si>
    <t>5.2</t>
  </si>
  <si>
    <t>5.2.2</t>
  </si>
  <si>
    <t>Отчет о реализации муниципальной программы</t>
  </si>
  <si>
    <t>"Устойчивое развитие Волосовского муниципального района Ленинградской области"</t>
  </si>
  <si>
    <t>1.1.3</t>
  </si>
  <si>
    <t>Основное мероприятие 1. Развитие сети плоскостных сооружений в сельской местности</t>
  </si>
  <si>
    <r>
      <t>С</t>
    </r>
    <r>
      <rPr>
        <vertAlign val="subscript"/>
        <sz val="11"/>
        <color indexed="8"/>
        <rFont val="Calibri"/>
        <family val="2"/>
      </rPr>
      <t>зуз</t>
    </r>
  </si>
  <si>
    <r>
      <t>С</t>
    </r>
    <r>
      <rPr>
        <vertAlign val="subscript"/>
        <sz val="11"/>
        <color indexed="8"/>
        <rFont val="Calibri"/>
        <family val="2"/>
      </rPr>
      <t>зуз1</t>
    </r>
  </si>
  <si>
    <t>3.2.2</t>
  </si>
  <si>
    <t xml:space="preserve">Мероприятие 2.2. Подготовка и издание информационно-справочных, методических, презентационных и поздравительных материалов, посвященных вопросам развития малого и среднего предпринимательства </t>
  </si>
  <si>
    <t>4.2</t>
  </si>
  <si>
    <t>Основное мероприятие 2. Улучшение экологической обстановки на территории района</t>
  </si>
  <si>
    <t>2.1 Выполнение мероприятий по благоустройству территории района и софинансирование региональных программ</t>
  </si>
  <si>
    <t>4.2.2</t>
  </si>
  <si>
    <t>2.2 Выполнение работ по содержанию межпоселенческого кладбища д. Захонье</t>
  </si>
  <si>
    <t>Количество плоскостных спортивных сооружений, по которым выполнены работы по строительству и реконструкции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</si>
  <si>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</si>
  <si>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</si>
  <si>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</si>
  <si>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</si>
  <si>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0</t>
  </si>
  <si>
    <t>Сведения о фактически достигнутых значениях показателей (индикаторов) муниципальной программы                         "Устойчивое развитие Волосовского муниципального района Ленинградской области"</t>
  </si>
  <si>
    <t>Подпрограмма № 4 "Развитие автомобильных дорог Волосовского муниципального района Ленинградской области"</t>
  </si>
  <si>
    <t>Подпрограмма № 5 «Охрана окружающей среды в Волосовском муниципальном районе Ленинградской области»</t>
  </si>
  <si>
    <t>Итого по Подпрограмме №5</t>
  </si>
  <si>
    <t>Итого по Подпрограмме № 4</t>
  </si>
  <si>
    <t>Подпрограмма 4. "Развитие автомобильных дорог Волосовского муниципального района Ленинградской области"</t>
  </si>
  <si>
    <t>Подпрограмма 5. «Охрана окружающей среды в Волосовском муниципальном районе Ленинградской области»</t>
  </si>
  <si>
    <t>Ед. изм</t>
  </si>
  <si>
    <t>План по всем МП</t>
  </si>
  <si>
    <t>Исполнение по всем МП</t>
  </si>
  <si>
    <t>ИТОГО по МП "Устойчивое развитие Волосовского муниципального района Ленинградской области":</t>
  </si>
  <si>
    <t>отчетный период: январь - декабрь 2016 года</t>
  </si>
  <si>
    <t>Мероприятие 1.4. Капитальный ремонт спортивной площадки МОУ "Яблоницкая СОШ"</t>
  </si>
  <si>
    <t>3 квартал 2016г.</t>
  </si>
  <si>
    <t>4 квартал 2016 г.</t>
  </si>
  <si>
    <t>Отчетный период: январь - декабрь 2016 года</t>
  </si>
  <si>
    <t>Количество участников (поселений), привлеченных к реализации мероприятий по борьбе с борщевиком Сосновского</t>
  </si>
  <si>
    <t>1 квартал 2016г.</t>
  </si>
  <si>
    <t>2.3.4</t>
  </si>
  <si>
    <t>Мероприятие 3.4. Участие в международной агропромышленной выставке-ярмарке "Агрорусь"</t>
  </si>
  <si>
    <t>2 квартал 2016г.</t>
  </si>
  <si>
    <t>Мероприятие 2.3. Размещение в СМИ информации о деятельности субъектов малого и среднего предпринимательства и о наиболее заметных событиях в их бизнесе в текущем году</t>
  </si>
  <si>
    <t>4 квартал 2016г.</t>
  </si>
  <si>
    <t>3.3.3</t>
  </si>
  <si>
    <t>Мероприятие 3.3. Организация и проведение конкурса среди субъектов малого предпринимательства Волосовского муниципального района "Лучший в малом бизнесе"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</si>
  <si>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</si>
  <si>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3.4.</t>
  </si>
  <si>
    <t>Основное мероприятие 3.4 Поддержка субъектов малого предпринимательства Волосовского муниципального района, действующих менее одного года, на организацию предпринимательской деятельности</t>
  </si>
  <si>
    <t>3.4.1</t>
  </si>
  <si>
    <t>Мероприятие 3.4.1 Предоставление на конкурсной основе субсидий субъектам малого предпринимательства Волосовского муниципального района, действующим менее одного года, на организацию предпринимательской деятельности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</si>
  <si>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</si>
  <si>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</si>
  <si>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</si>
  <si>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</si>
  <si>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 xml:space="preserve">Сектор природопользования, экологического контроля и санитарной безопасности АМО ВМР ЛО Отдел жилищно-коммунального хозяйства администрации МО ВМР ЛО </t>
  </si>
  <si>
    <t xml:space="preserve">Отдел жилищно-коммунального хозяйства администрации МО ВМР ЛО </t>
  </si>
  <si>
    <t>Подпрограмма №6 "Совершенствование социально-экономического развития МО Волосовский муниципальный район Ленинградской области"</t>
  </si>
  <si>
    <t>Основное мероприятие 1. Разработка документов стратегического планирования МО Волосовский муниципальный район Ленинградской области</t>
  </si>
  <si>
    <t>Мероприятие 1.1. Разработка Стратегии социально-экономического развития МО Волосовский муниципальный район Ленинградской области и Плана мероприятий по реализации Стратегии социально-экономического развития МО Волосовский муниципальный район Ленинградской области</t>
  </si>
  <si>
    <t>Основное мероприятие 2. Организация и проведение мониторинга социально-экономического развития на территории МО Волосовский муниципальный район Ленинградской области</t>
  </si>
  <si>
    <t>Мероприятие 2.1. Организация и проведение мониторинга социально-экономического развития на территории МО Волосовский муниципальный район путем сбора данных по форме 1-ЛЕНОБЛ и представление их в Комитет экономического развития и инвестиционной деятельности Ленинградской области в рамках ИАС "Мониторинг СЭР МО"</t>
  </si>
  <si>
    <t>Основное мероприятие 3. Анализ развития экономики МО Волосовский муниципальный район Ленинградской области</t>
  </si>
  <si>
    <t xml:space="preserve">Мероприятие 3.1. Обеспечение официальной статистической информацией </t>
  </si>
  <si>
    <t>Мероприятие 3.2. Разработка и печать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</si>
  <si>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Мероприятие 3.3. Размещение рекламно-информационных материалов в печатных изданиях и СМИ ко Дню рождения Ленинградской области</t>
  </si>
  <si>
    <t>Мероприятие 3.4. Разработка и изготовление полиграфической продукции, включая разработку и изготовление макета</t>
  </si>
  <si>
    <t>Основное мероприятие 4. Обеспечение деятельности информационно-консультационного центра для потребителей при администрации МО Волосовский муниципальный район Ленинградской области</t>
  </si>
  <si>
    <t xml:space="preserve">Мероприятие 4.1. Обеспечение деятельности информационно-консультационного центра для информирования и консультирования потребителей Волосовского района </t>
  </si>
  <si>
    <t>Итого по Подпрограмме №6</t>
  </si>
  <si>
    <t>4.1.1</t>
  </si>
  <si>
    <t>4.3</t>
  </si>
  <si>
    <t>4.3.1</t>
  </si>
  <si>
    <t>4.3.2</t>
  </si>
  <si>
    <t>5.1.1.</t>
  </si>
  <si>
    <t>5.1.6.</t>
  </si>
  <si>
    <t>5.1.7</t>
  </si>
  <si>
    <t>5.2.1</t>
  </si>
  <si>
    <t>6.1</t>
  </si>
  <si>
    <t>6.1.1</t>
  </si>
  <si>
    <t>6.2</t>
  </si>
  <si>
    <t>6.2.1</t>
  </si>
  <si>
    <t>6.3</t>
  </si>
  <si>
    <t>6.3.1</t>
  </si>
  <si>
    <t>6.3.2</t>
  </si>
  <si>
    <t>6.3.3</t>
  </si>
  <si>
    <t>6.3.4</t>
  </si>
  <si>
    <t>6.4</t>
  </si>
  <si>
    <t>6.4.1</t>
  </si>
  <si>
    <t>Сектор по защите прав потребителей АМО ВМР ЛО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</si>
  <si>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</si>
  <si>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Количество сборов данных, характеризующих социально-экономическое развитие МО Волосовский муниципальный район Ленинградской области, ежегодно</t>
  </si>
  <si>
    <t xml:space="preserve">Число отчетов по форме 1-ЛЕНОБЛ, введенных в ИАС "Мониторинг СЭР МО", всего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</si>
  <si>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</si>
  <si>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</si>
  <si>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</si>
  <si>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</si>
  <si>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</si>
  <si>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</si>
  <si>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да/нет</t>
  </si>
  <si>
    <t>раз в год</t>
  </si>
  <si>
    <t xml:space="preserve">ед.  </t>
  </si>
  <si>
    <t>ед.</t>
  </si>
  <si>
    <t>кол-во публ-ий / см.кв.</t>
  </si>
  <si>
    <t>да</t>
  </si>
  <si>
    <t>1/1000</t>
  </si>
  <si>
    <t>нет</t>
  </si>
  <si>
    <t>исполнение 2 кв. 2017 г.</t>
  </si>
  <si>
    <r>
      <t>С</t>
    </r>
    <r>
      <rPr>
        <vertAlign val="subscript"/>
        <sz val="10"/>
        <color indexed="8"/>
        <rFont val="Times New Roman"/>
        <family val="1"/>
      </rPr>
      <t>зуз</t>
    </r>
  </si>
  <si>
    <r>
      <t>С</t>
    </r>
    <r>
      <rPr>
        <vertAlign val="subscript"/>
        <sz val="10"/>
        <color indexed="8"/>
        <rFont val="Times New Roman"/>
        <family val="1"/>
      </rPr>
      <t>зуз1</t>
    </r>
  </si>
  <si>
    <r>
      <t>Д</t>
    </r>
    <r>
      <rPr>
        <i/>
        <vertAlign val="subscript"/>
        <sz val="10"/>
        <color indexed="8"/>
        <rFont val="Times New Roman"/>
        <family val="1"/>
      </rPr>
      <t>зп</t>
    </r>
  </si>
  <si>
    <t>Мероприятие 4.1. Организация выполнения отдельных государственных полномочий по поддержке сельскохозяйственного производства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</si>
</sst>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55" applyFont="1" applyFill="1" applyBorder="1" applyAlignment="1">
      <alignment horizontal="center" vertical="center" wrapText="1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166" fontId="48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166" fontId="50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165" fontId="48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justify" vertical="center" wrapText="1"/>
    </xf>
    <xf numFmtId="165" fontId="50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53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49" fontId="48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" fillId="35" borderId="10" xfId="53" applyFont="1" applyFill="1" applyBorder="1" applyAlignment="1">
      <alignment vertical="center" wrapText="1"/>
      <protection/>
    </xf>
    <xf numFmtId="0" fontId="51" fillId="35" borderId="10" xfId="0" applyFont="1" applyFill="1" applyBorder="1" applyAlignment="1">
      <alignment horizontal="justify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165" fontId="50" fillId="34" borderId="10" xfId="0" applyNumberFormat="1" applyFont="1" applyFill="1" applyBorder="1" applyAlignment="1">
      <alignment/>
    </xf>
    <xf numFmtId="9" fontId="52" fillId="0" borderId="10" xfId="0" applyNumberFormat="1" applyFont="1" applyBorder="1" applyAlignment="1">
      <alignment horizontal="center" vertical="center" wrapText="1"/>
    </xf>
    <xf numFmtId="165" fontId="48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66" fontId="48" fillId="35" borderId="11" xfId="0" applyNumberFormat="1" applyFont="1" applyFill="1" applyBorder="1" applyAlignment="1">
      <alignment horizontal="center" vertical="center" wrapText="1"/>
    </xf>
    <xf numFmtId="166" fontId="48" fillId="35" borderId="12" xfId="0" applyNumberFormat="1" applyFont="1" applyFill="1" applyBorder="1" applyAlignment="1">
      <alignment horizontal="center" vertical="center" wrapText="1"/>
    </xf>
    <xf numFmtId="166" fontId="48" fillId="35" borderId="13" xfId="0" applyNumberFormat="1" applyFont="1" applyFill="1" applyBorder="1" applyAlignment="1">
      <alignment horizontal="center" vertical="center" wrapText="1"/>
    </xf>
    <xf numFmtId="166" fontId="48" fillId="35" borderId="14" xfId="0" applyNumberFormat="1" applyFont="1" applyFill="1" applyBorder="1" applyAlignment="1">
      <alignment horizontal="center" vertical="center" wrapText="1"/>
    </xf>
    <xf numFmtId="166" fontId="50" fillId="34" borderId="11" xfId="0" applyNumberFormat="1" applyFont="1" applyFill="1" applyBorder="1" applyAlignment="1">
      <alignment horizontal="center" vertical="center" wrapText="1"/>
    </xf>
    <xf numFmtId="166" fontId="50" fillId="34" borderId="12" xfId="0" applyNumberFormat="1" applyFont="1" applyFill="1" applyBorder="1" applyAlignment="1">
      <alignment horizontal="center" vertical="center" wrapText="1"/>
    </xf>
    <xf numFmtId="166" fontId="50" fillId="34" borderId="13" xfId="0" applyNumberFormat="1" applyFont="1" applyFill="1" applyBorder="1" applyAlignment="1">
      <alignment horizontal="center" vertical="center" wrapText="1"/>
    </xf>
    <xf numFmtId="166" fontId="50" fillId="34" borderId="14" xfId="0" applyNumberFormat="1" applyFont="1" applyFill="1" applyBorder="1" applyAlignment="1">
      <alignment horizontal="center" vertical="center" wrapText="1"/>
    </xf>
    <xf numFmtId="165" fontId="48" fillId="35" borderId="11" xfId="0" applyNumberFormat="1" applyFont="1" applyFill="1" applyBorder="1" applyAlignment="1">
      <alignment horizontal="center" vertical="center" wrapText="1"/>
    </xf>
    <xf numFmtId="165" fontId="48" fillId="35" borderId="12" xfId="0" applyNumberFormat="1" applyFont="1" applyFill="1" applyBorder="1" applyAlignment="1">
      <alignment horizontal="center" vertical="center" wrapText="1"/>
    </xf>
    <xf numFmtId="165" fontId="48" fillId="35" borderId="13" xfId="0" applyNumberFormat="1" applyFont="1" applyFill="1" applyBorder="1" applyAlignment="1">
      <alignment horizontal="center" vertical="center" wrapText="1"/>
    </xf>
    <xf numFmtId="165" fontId="48" fillId="35" borderId="14" xfId="0" applyNumberFormat="1" applyFont="1" applyFill="1" applyBorder="1" applyAlignment="1">
      <alignment horizontal="center" vertical="center" wrapText="1"/>
    </xf>
    <xf numFmtId="165" fontId="50" fillId="34" borderId="11" xfId="0" applyNumberFormat="1" applyFont="1" applyFill="1" applyBorder="1" applyAlignment="1">
      <alignment/>
    </xf>
    <xf numFmtId="165" fontId="50" fillId="34" borderId="12" xfId="0" applyNumberFormat="1" applyFont="1" applyFill="1" applyBorder="1" applyAlignment="1">
      <alignment/>
    </xf>
    <xf numFmtId="165" fontId="50" fillId="34" borderId="13" xfId="0" applyNumberFormat="1" applyFont="1" applyFill="1" applyBorder="1" applyAlignment="1">
      <alignment/>
    </xf>
    <xf numFmtId="165" fontId="50" fillId="34" borderId="14" xfId="0" applyNumberFormat="1" applyFont="1" applyFill="1" applyBorder="1" applyAlignment="1">
      <alignment/>
    </xf>
    <xf numFmtId="165" fontId="4" fillId="35" borderId="11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165" fontId="4" fillId="35" borderId="13" xfId="0" applyNumberFormat="1" applyFont="1" applyFill="1" applyBorder="1" applyAlignment="1">
      <alignment horizontal="center" vertical="center" wrapText="1"/>
    </xf>
    <xf numFmtId="165" fontId="4" fillId="35" borderId="14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/>
    </xf>
    <xf numFmtId="165" fontId="52" fillId="35" borderId="10" xfId="0" applyNumberFormat="1" applyFont="1" applyFill="1" applyBorder="1" applyAlignment="1">
      <alignment horizontal="center" vertical="center" wrapText="1"/>
    </xf>
    <xf numFmtId="165" fontId="52" fillId="35" borderId="11" xfId="0" applyNumberFormat="1" applyFont="1" applyFill="1" applyBorder="1" applyAlignment="1">
      <alignment horizontal="center" vertical="center" wrapText="1"/>
    </xf>
    <xf numFmtId="165" fontId="52" fillId="35" borderId="13" xfId="0" applyNumberFormat="1" applyFont="1" applyFill="1" applyBorder="1" applyAlignment="1">
      <alignment horizontal="center" vertical="center" wrapText="1"/>
    </xf>
    <xf numFmtId="165" fontId="52" fillId="35" borderId="14" xfId="0" applyNumberFormat="1" applyFont="1" applyFill="1" applyBorder="1" applyAlignment="1">
      <alignment horizontal="center" vertical="center" wrapText="1"/>
    </xf>
    <xf numFmtId="165" fontId="52" fillId="35" borderId="12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166" fontId="48" fillId="0" borderId="13" xfId="0" applyNumberFormat="1" applyFont="1" applyFill="1" applyBorder="1" applyAlignment="1">
      <alignment horizontal="center" vertical="center" wrapText="1"/>
    </xf>
    <xf numFmtId="166" fontId="48" fillId="0" borderId="14" xfId="0" applyNumberFormat="1" applyFont="1" applyFill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165" fontId="48" fillId="0" borderId="13" xfId="0" applyNumberFormat="1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165" fontId="48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/>
    </xf>
    <xf numFmtId="165" fontId="48" fillId="0" borderId="14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5" fontId="52" fillId="0" borderId="13" xfId="0" applyNumberFormat="1" applyFont="1" applyFill="1" applyBorder="1" applyAlignment="1">
      <alignment horizontal="center" vertical="center" wrapText="1"/>
    </xf>
    <xf numFmtId="165" fontId="52" fillId="0" borderId="14" xfId="0" applyNumberFormat="1" applyFont="1" applyFill="1" applyBorder="1" applyAlignment="1">
      <alignment horizontal="center" vertical="center" wrapText="1"/>
    </xf>
    <xf numFmtId="165" fontId="52" fillId="0" borderId="1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166" fontId="48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wrapText="1"/>
    </xf>
    <xf numFmtId="165" fontId="50" fillId="34" borderId="11" xfId="0" applyNumberFormat="1" applyFont="1" applyFill="1" applyBorder="1" applyAlignment="1">
      <alignment horizontal="center" vertical="center" wrapText="1"/>
    </xf>
    <xf numFmtId="165" fontId="50" fillId="34" borderId="12" xfId="0" applyNumberFormat="1" applyFont="1" applyFill="1" applyBorder="1" applyAlignment="1">
      <alignment horizontal="center" vertical="center" wrapText="1"/>
    </xf>
    <xf numFmtId="165" fontId="50" fillId="34" borderId="13" xfId="0" applyNumberFormat="1" applyFont="1" applyFill="1" applyBorder="1" applyAlignment="1">
      <alignment horizontal="center" vertical="center" wrapText="1"/>
    </xf>
    <xf numFmtId="165" fontId="50" fillId="34" borderId="14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166" fontId="54" fillId="34" borderId="10" xfId="0" applyNumberFormat="1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165" fontId="48" fillId="0" borderId="11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/>
    </xf>
    <xf numFmtId="0" fontId="0" fillId="36" borderId="0" xfId="0" applyNumberFormat="1" applyFill="1" applyAlignment="1">
      <alignment horizontal="center" vertical="center"/>
    </xf>
    <xf numFmtId="167" fontId="0" fillId="36" borderId="0" xfId="0" applyNumberFormat="1" applyFill="1" applyAlignment="1">
      <alignment horizontal="center" vertical="center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 wrapText="1"/>
    </xf>
    <xf numFmtId="167" fontId="48" fillId="0" borderId="0" xfId="0" applyNumberFormat="1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54" fillId="34" borderId="11" xfId="0" applyNumberFormat="1" applyFont="1" applyFill="1" applyBorder="1" applyAlignment="1">
      <alignment horizontal="center" vertical="center" wrapText="1"/>
    </xf>
    <xf numFmtId="166" fontId="54" fillId="34" borderId="15" xfId="0" applyNumberFormat="1" applyFont="1" applyFill="1" applyBorder="1" applyAlignment="1">
      <alignment horizontal="center" vertical="center" wrapText="1"/>
    </xf>
    <xf numFmtId="166" fontId="54" fillId="34" borderId="16" xfId="0" applyNumberFormat="1" applyFont="1" applyFill="1" applyBorder="1" applyAlignment="1">
      <alignment horizontal="center" vertical="center" wrapText="1"/>
    </xf>
    <xf numFmtId="166" fontId="54" fillId="34" borderId="17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49" fontId="50" fillId="34" borderId="11" xfId="0" applyNumberFormat="1" applyFont="1" applyFill="1" applyBorder="1" applyAlignment="1">
      <alignment horizontal="center" vertical="center"/>
    </xf>
    <xf numFmtId="49" fontId="50" fillId="34" borderId="15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52" xfId="56"/>
    <cellStyle name="Обычный 53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PageLayoutView="0" workbookViewId="0" topLeftCell="A1">
      <pane ySplit="6" topLeftCell="A45" activePane="bottomLeft" state="frozen"/>
      <selection pane="topLeft" activeCell="A1" sqref="A1"/>
      <selection pane="bottomLeft" activeCell="H47" sqref="H47"/>
    </sheetView>
  </sheetViews>
  <sheetFormatPr defaultColWidth="9.140625" defaultRowHeight="15"/>
  <cols>
    <col min="1" max="1" width="3.57421875" style="35" customWidth="1"/>
    <col min="2" max="2" width="22.8515625" style="35" customWidth="1"/>
    <col min="3" max="3" width="17.421875" style="35" customWidth="1"/>
    <col min="4" max="4" width="9.140625" style="35" customWidth="1"/>
    <col min="5" max="5" width="9.7109375" style="35" customWidth="1"/>
    <col min="6" max="6" width="6.8515625" style="35" bestFit="1" customWidth="1"/>
    <col min="7" max="7" width="8.140625" style="35" customWidth="1"/>
    <col min="8" max="8" width="7.8515625" style="35" bestFit="1" customWidth="1"/>
    <col min="9" max="9" width="5.57421875" style="35" customWidth="1"/>
    <col min="10" max="10" width="6.8515625" style="35" bestFit="1" customWidth="1"/>
    <col min="11" max="12" width="7.7109375" style="35" customWidth="1"/>
    <col min="13" max="13" width="5.421875" style="35" customWidth="1"/>
    <col min="14" max="14" width="6.8515625" style="35" bestFit="1" customWidth="1"/>
    <col min="15" max="15" width="7.8515625" style="35" customWidth="1"/>
    <col min="16" max="16" width="7.8515625" style="35" bestFit="1" customWidth="1"/>
    <col min="17" max="17" width="5.57421875" style="35" customWidth="1"/>
    <col min="18" max="18" width="4.00390625" style="35" bestFit="1" customWidth="1"/>
    <col min="19" max="19" width="6.421875" style="35" bestFit="1" customWidth="1"/>
    <col min="20" max="20" width="4.7109375" style="35" bestFit="1" customWidth="1"/>
    <col min="21" max="21" width="6.421875" style="35" bestFit="1" customWidth="1"/>
    <col min="22" max="16384" width="9.140625" style="35" customWidth="1"/>
  </cols>
  <sheetData>
    <row r="1" spans="1:17" ht="15.75">
      <c r="A1" s="151" t="s">
        <v>125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5.75">
      <c r="A2" s="151" t="s">
        <v>126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2.75">
      <c r="A3" s="152" t="s">
        <v>155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58.5" customHeight="1">
      <c r="A4" s="156" t="s">
        <v>0</v>
      </c>
      <c r="B4" s="156" t="s">
        <v>8</v>
      </c>
      <c r="C4" s="156" t="s">
        <v>9</v>
      </c>
      <c r="D4" s="156" t="s">
        <v>16</v>
      </c>
      <c r="E4" s="156" t="s">
        <v>17</v>
      </c>
      <c r="F4" s="156" t="s">
        <v>10</v>
      </c>
      <c r="G4" s="156"/>
      <c r="H4" s="156"/>
      <c r="I4" s="159"/>
      <c r="J4" s="155" t="s">
        <v>1</v>
      </c>
      <c r="K4" s="156"/>
      <c r="L4" s="156"/>
      <c r="M4" s="157"/>
      <c r="N4" s="158" t="s">
        <v>11</v>
      </c>
      <c r="O4" s="156"/>
      <c r="P4" s="156"/>
      <c r="Q4" s="156"/>
    </row>
    <row r="5" spans="1:17" ht="50.25" customHeight="1">
      <c r="A5" s="156"/>
      <c r="B5" s="156"/>
      <c r="C5" s="156"/>
      <c r="D5" s="156"/>
      <c r="E5" s="156"/>
      <c r="F5" s="18" t="s">
        <v>12</v>
      </c>
      <c r="G5" s="18" t="s">
        <v>13</v>
      </c>
      <c r="H5" s="18" t="s">
        <v>14</v>
      </c>
      <c r="I5" s="29" t="s">
        <v>15</v>
      </c>
      <c r="J5" s="48" t="s">
        <v>12</v>
      </c>
      <c r="K5" s="44" t="s">
        <v>13</v>
      </c>
      <c r="L5" s="44" t="s">
        <v>14</v>
      </c>
      <c r="M5" s="49" t="s">
        <v>15</v>
      </c>
      <c r="N5" s="47" t="s">
        <v>12</v>
      </c>
      <c r="O5" s="18" t="s">
        <v>13</v>
      </c>
      <c r="P5" s="18" t="s">
        <v>14</v>
      </c>
      <c r="Q5" s="18" t="s">
        <v>15</v>
      </c>
    </row>
    <row r="6" spans="1:1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9">
        <v>9</v>
      </c>
      <c r="J6" s="48">
        <v>10</v>
      </c>
      <c r="K6" s="44">
        <v>11</v>
      </c>
      <c r="L6" s="44">
        <v>12</v>
      </c>
      <c r="M6" s="49">
        <v>13</v>
      </c>
      <c r="N6" s="47">
        <v>14</v>
      </c>
      <c r="O6" s="18">
        <v>15</v>
      </c>
      <c r="P6" s="18">
        <v>16</v>
      </c>
      <c r="Q6" s="18">
        <v>17</v>
      </c>
    </row>
    <row r="7" spans="1:17" ht="23.25" customHeight="1">
      <c r="A7" s="154" t="s">
        <v>45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ht="67.5">
      <c r="A8" s="9" t="s">
        <v>18</v>
      </c>
      <c r="B8" s="32" t="s">
        <v>128</v>
      </c>
      <c r="C8" s="10" t="s">
        <v>46</v>
      </c>
      <c r="D8" s="10"/>
      <c r="E8" s="10"/>
      <c r="F8" s="11">
        <f>F9</f>
        <v>0</v>
      </c>
      <c r="G8" s="11">
        <f aca="true" t="shared" si="0" ref="G8:Q8">G9</f>
        <v>10936.8</v>
      </c>
      <c r="H8" s="11">
        <f t="shared" si="0"/>
        <v>228.9</v>
      </c>
      <c r="I8" s="11">
        <f t="shared" si="0"/>
        <v>0</v>
      </c>
      <c r="J8" s="11">
        <f t="shared" si="0"/>
        <v>0</v>
      </c>
      <c r="K8" s="11">
        <f t="shared" si="0"/>
        <v>10936.8</v>
      </c>
      <c r="L8" s="11">
        <f t="shared" si="0"/>
        <v>228.9</v>
      </c>
      <c r="M8" s="11">
        <f t="shared" si="0"/>
        <v>0</v>
      </c>
      <c r="N8" s="11">
        <f t="shared" si="0"/>
        <v>0</v>
      </c>
      <c r="O8" s="11">
        <f t="shared" si="0"/>
        <v>10936.8</v>
      </c>
      <c r="P8" s="11">
        <f t="shared" si="0"/>
        <v>228.9</v>
      </c>
      <c r="Q8" s="11">
        <f t="shared" si="0"/>
        <v>0</v>
      </c>
    </row>
    <row r="9" spans="1:23" ht="51">
      <c r="A9" s="70" t="s">
        <v>127</v>
      </c>
      <c r="B9" s="82" t="s">
        <v>156</v>
      </c>
      <c r="C9" s="6" t="s">
        <v>46</v>
      </c>
      <c r="D9" s="6" t="s">
        <v>157</v>
      </c>
      <c r="E9" s="6" t="s">
        <v>158</v>
      </c>
      <c r="F9" s="83">
        <v>0</v>
      </c>
      <c r="G9" s="83">
        <v>10936.8</v>
      </c>
      <c r="H9" s="83">
        <v>228.9</v>
      </c>
      <c r="I9" s="84">
        <v>0</v>
      </c>
      <c r="J9" s="99">
        <v>0</v>
      </c>
      <c r="K9" s="83">
        <v>10936.8</v>
      </c>
      <c r="L9" s="83">
        <v>228.9</v>
      </c>
      <c r="M9" s="100">
        <v>0</v>
      </c>
      <c r="N9" s="101">
        <v>0</v>
      </c>
      <c r="O9" s="83">
        <v>10936.8</v>
      </c>
      <c r="P9" s="83">
        <v>228.9</v>
      </c>
      <c r="Q9" s="83">
        <v>0</v>
      </c>
      <c r="V9" s="35">
        <v>1</v>
      </c>
      <c r="W9" s="35">
        <v>1</v>
      </c>
    </row>
    <row r="10" spans="1:21" ht="25.5">
      <c r="A10" s="8"/>
      <c r="B10" s="13" t="s">
        <v>52</v>
      </c>
      <c r="C10" s="14"/>
      <c r="D10" s="14"/>
      <c r="E10" s="14"/>
      <c r="F10" s="15">
        <f>F8</f>
        <v>0</v>
      </c>
      <c r="G10" s="15">
        <f aca="true" t="shared" si="1" ref="G10:Q10">G8</f>
        <v>10936.8</v>
      </c>
      <c r="H10" s="15">
        <f t="shared" si="1"/>
        <v>228.9</v>
      </c>
      <c r="I10" s="15">
        <f t="shared" si="1"/>
        <v>0</v>
      </c>
      <c r="J10" s="15">
        <f t="shared" si="1"/>
        <v>0</v>
      </c>
      <c r="K10" s="15">
        <f t="shared" si="1"/>
        <v>10936.8</v>
      </c>
      <c r="L10" s="15">
        <f t="shared" si="1"/>
        <v>228.9</v>
      </c>
      <c r="M10" s="15">
        <f t="shared" si="1"/>
        <v>0</v>
      </c>
      <c r="N10" s="15">
        <f t="shared" si="1"/>
        <v>0</v>
      </c>
      <c r="O10" s="15">
        <f t="shared" si="1"/>
        <v>10936.8</v>
      </c>
      <c r="P10" s="15">
        <f t="shared" si="1"/>
        <v>228.9</v>
      </c>
      <c r="Q10" s="15">
        <f t="shared" si="1"/>
        <v>0</v>
      </c>
      <c r="R10" s="112" t="s">
        <v>231</v>
      </c>
      <c r="S10" s="139">
        <f>(SUM(J9:M9)/SUM(F9:I9))/1</f>
        <v>1</v>
      </c>
      <c r="T10" s="112" t="s">
        <v>232</v>
      </c>
      <c r="U10" s="139">
        <f>(SUM(N9:Q9)/SUM(F9:I9))/1</f>
        <v>1</v>
      </c>
    </row>
    <row r="11" spans="1:19" ht="27" customHeight="1">
      <c r="A11" s="160" t="s">
        <v>47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46"/>
      <c r="S11" s="46"/>
    </row>
    <row r="12" spans="1:19" ht="63.75">
      <c r="A12" s="9" t="s">
        <v>19</v>
      </c>
      <c r="B12" s="12" t="s">
        <v>48</v>
      </c>
      <c r="C12" s="10" t="s">
        <v>49</v>
      </c>
      <c r="D12" s="10" t="s">
        <v>161</v>
      </c>
      <c r="E12" s="10" t="s">
        <v>158</v>
      </c>
      <c r="F12" s="11">
        <f>F13</f>
        <v>0</v>
      </c>
      <c r="G12" s="11">
        <f aca="true" t="shared" si="2" ref="G12:Q12">G13</f>
        <v>0</v>
      </c>
      <c r="H12" s="11">
        <f t="shared" si="2"/>
        <v>6450.3</v>
      </c>
      <c r="I12" s="50">
        <f t="shared" si="2"/>
        <v>0</v>
      </c>
      <c r="J12" s="52">
        <f t="shared" si="2"/>
        <v>0</v>
      </c>
      <c r="K12" s="11">
        <f t="shared" si="2"/>
        <v>0</v>
      </c>
      <c r="L12" s="11">
        <f t="shared" si="2"/>
        <v>6450.3</v>
      </c>
      <c r="M12" s="53">
        <f t="shared" si="2"/>
        <v>0</v>
      </c>
      <c r="N12" s="51">
        <f t="shared" si="2"/>
        <v>0</v>
      </c>
      <c r="O12" s="11">
        <f t="shared" si="2"/>
        <v>0</v>
      </c>
      <c r="P12" s="11">
        <f t="shared" si="2"/>
        <v>6450.3</v>
      </c>
      <c r="Q12" s="11">
        <f t="shared" si="2"/>
        <v>0</v>
      </c>
      <c r="R12" s="46"/>
      <c r="S12" s="46"/>
    </row>
    <row r="13" spans="1:23" ht="90.75" customHeight="1">
      <c r="A13" s="70" t="s">
        <v>51</v>
      </c>
      <c r="B13" s="85" t="s">
        <v>50</v>
      </c>
      <c r="C13" s="6" t="s">
        <v>49</v>
      </c>
      <c r="D13" s="6" t="s">
        <v>161</v>
      </c>
      <c r="E13" s="6" t="s">
        <v>158</v>
      </c>
      <c r="F13" s="83">
        <v>0</v>
      </c>
      <c r="G13" s="83">
        <v>0</v>
      </c>
      <c r="H13" s="83">
        <v>6450.3</v>
      </c>
      <c r="I13" s="84">
        <v>0</v>
      </c>
      <c r="J13" s="99">
        <v>0</v>
      </c>
      <c r="K13" s="83">
        <v>0</v>
      </c>
      <c r="L13" s="83">
        <v>6450.3</v>
      </c>
      <c r="M13" s="100">
        <v>0</v>
      </c>
      <c r="N13" s="101">
        <v>0</v>
      </c>
      <c r="O13" s="83">
        <v>0</v>
      </c>
      <c r="P13" s="83">
        <v>6450.3</v>
      </c>
      <c r="Q13" s="83">
        <v>0</v>
      </c>
      <c r="V13" s="35">
        <v>1</v>
      </c>
      <c r="W13" s="35">
        <v>1</v>
      </c>
    </row>
    <row r="14" spans="1:17" ht="63.75">
      <c r="A14" s="9" t="s">
        <v>20</v>
      </c>
      <c r="B14" s="12" t="s">
        <v>53</v>
      </c>
      <c r="C14" s="10" t="s">
        <v>49</v>
      </c>
      <c r="D14" s="10" t="s">
        <v>161</v>
      </c>
      <c r="E14" s="10" t="s">
        <v>158</v>
      </c>
      <c r="F14" s="11">
        <f>F15+F16+F17+F18</f>
        <v>0</v>
      </c>
      <c r="G14" s="11">
        <f aca="true" t="shared" si="3" ref="G14:Q14">G15+G16+G17+G18</f>
        <v>0</v>
      </c>
      <c r="H14" s="11">
        <f t="shared" si="3"/>
        <v>1859.7</v>
      </c>
      <c r="I14" s="50">
        <f t="shared" si="3"/>
        <v>0</v>
      </c>
      <c r="J14" s="52">
        <f t="shared" si="3"/>
        <v>0</v>
      </c>
      <c r="K14" s="11">
        <f t="shared" si="3"/>
        <v>0</v>
      </c>
      <c r="L14" s="11">
        <f t="shared" si="3"/>
        <v>1859.7</v>
      </c>
      <c r="M14" s="53">
        <f t="shared" si="3"/>
        <v>0</v>
      </c>
      <c r="N14" s="51">
        <f t="shared" si="3"/>
        <v>0</v>
      </c>
      <c r="O14" s="11">
        <f t="shared" si="3"/>
        <v>0</v>
      </c>
      <c r="P14" s="11">
        <f t="shared" si="3"/>
        <v>1859.7</v>
      </c>
      <c r="Q14" s="11">
        <f t="shared" si="3"/>
        <v>0</v>
      </c>
    </row>
    <row r="15" spans="1:23" ht="102">
      <c r="A15" s="70" t="s">
        <v>58</v>
      </c>
      <c r="B15" s="85" t="s">
        <v>54</v>
      </c>
      <c r="C15" s="6" t="s">
        <v>49</v>
      </c>
      <c r="D15" s="6" t="s">
        <v>161</v>
      </c>
      <c r="E15" s="6" t="s">
        <v>158</v>
      </c>
      <c r="F15" s="83">
        <v>0</v>
      </c>
      <c r="G15" s="83">
        <v>0</v>
      </c>
      <c r="H15" s="83">
        <v>849.7</v>
      </c>
      <c r="I15" s="84">
        <v>0</v>
      </c>
      <c r="J15" s="99">
        <v>0</v>
      </c>
      <c r="K15" s="83">
        <v>0</v>
      </c>
      <c r="L15" s="83">
        <v>849.7</v>
      </c>
      <c r="M15" s="100">
        <v>0</v>
      </c>
      <c r="N15" s="101">
        <v>0</v>
      </c>
      <c r="O15" s="83">
        <v>0</v>
      </c>
      <c r="P15" s="83">
        <v>849.7</v>
      </c>
      <c r="Q15" s="83">
        <v>0</v>
      </c>
      <c r="V15" s="35">
        <v>1</v>
      </c>
      <c r="W15" s="35">
        <v>1</v>
      </c>
    </row>
    <row r="16" spans="1:23" ht="63.75">
      <c r="A16" s="70" t="s">
        <v>59</v>
      </c>
      <c r="B16" s="85" t="s">
        <v>55</v>
      </c>
      <c r="C16" s="6" t="s">
        <v>49</v>
      </c>
      <c r="D16" s="6" t="s">
        <v>161</v>
      </c>
      <c r="E16" s="6" t="s">
        <v>158</v>
      </c>
      <c r="F16" s="83">
        <v>0</v>
      </c>
      <c r="G16" s="83">
        <v>0</v>
      </c>
      <c r="H16" s="83">
        <v>320</v>
      </c>
      <c r="I16" s="84">
        <v>0</v>
      </c>
      <c r="J16" s="99">
        <v>0</v>
      </c>
      <c r="K16" s="83">
        <v>0</v>
      </c>
      <c r="L16" s="83">
        <v>320</v>
      </c>
      <c r="M16" s="100">
        <v>0</v>
      </c>
      <c r="N16" s="101">
        <v>0</v>
      </c>
      <c r="O16" s="83">
        <v>0</v>
      </c>
      <c r="P16" s="83">
        <v>320</v>
      </c>
      <c r="Q16" s="83">
        <v>0</v>
      </c>
      <c r="V16" s="35">
        <v>1</v>
      </c>
      <c r="W16" s="35">
        <v>1</v>
      </c>
    </row>
    <row r="17" spans="1:23" ht="102">
      <c r="A17" s="70" t="s">
        <v>60</v>
      </c>
      <c r="B17" s="85" t="s">
        <v>56</v>
      </c>
      <c r="C17" s="6" t="s">
        <v>49</v>
      </c>
      <c r="D17" s="6" t="s">
        <v>161</v>
      </c>
      <c r="E17" s="6" t="s">
        <v>158</v>
      </c>
      <c r="F17" s="83">
        <v>0</v>
      </c>
      <c r="G17" s="83">
        <v>0</v>
      </c>
      <c r="H17" s="83">
        <v>370</v>
      </c>
      <c r="I17" s="84">
        <v>0</v>
      </c>
      <c r="J17" s="99">
        <v>0</v>
      </c>
      <c r="K17" s="83">
        <v>0</v>
      </c>
      <c r="L17" s="83">
        <v>370</v>
      </c>
      <c r="M17" s="100">
        <v>0</v>
      </c>
      <c r="N17" s="101">
        <v>0</v>
      </c>
      <c r="O17" s="83">
        <v>0</v>
      </c>
      <c r="P17" s="83">
        <v>370</v>
      </c>
      <c r="Q17" s="83">
        <v>0</v>
      </c>
      <c r="V17" s="35">
        <v>1</v>
      </c>
      <c r="W17" s="35">
        <v>1</v>
      </c>
    </row>
    <row r="18" spans="1:23" ht="63.75">
      <c r="A18" s="70" t="s">
        <v>61</v>
      </c>
      <c r="B18" s="85" t="s">
        <v>57</v>
      </c>
      <c r="C18" s="6" t="s">
        <v>49</v>
      </c>
      <c r="D18" s="6" t="s">
        <v>161</v>
      </c>
      <c r="E18" s="6" t="s">
        <v>158</v>
      </c>
      <c r="F18" s="83">
        <v>0</v>
      </c>
      <c r="G18" s="83">
        <v>0</v>
      </c>
      <c r="H18" s="83">
        <v>320</v>
      </c>
      <c r="I18" s="84">
        <v>0</v>
      </c>
      <c r="J18" s="99">
        <v>0</v>
      </c>
      <c r="K18" s="83">
        <v>0</v>
      </c>
      <c r="L18" s="83">
        <v>320</v>
      </c>
      <c r="M18" s="100">
        <v>0</v>
      </c>
      <c r="N18" s="101">
        <v>0</v>
      </c>
      <c r="O18" s="83">
        <v>0</v>
      </c>
      <c r="P18" s="83">
        <v>320</v>
      </c>
      <c r="Q18" s="83">
        <v>0</v>
      </c>
      <c r="V18" s="35">
        <v>1</v>
      </c>
      <c r="W18" s="35">
        <v>1</v>
      </c>
    </row>
    <row r="19" spans="1:17" ht="63.75">
      <c r="A19" s="9" t="s">
        <v>21</v>
      </c>
      <c r="B19" s="12" t="s">
        <v>62</v>
      </c>
      <c r="C19" s="10" t="s">
        <v>49</v>
      </c>
      <c r="D19" s="10" t="s">
        <v>161</v>
      </c>
      <c r="E19" s="10" t="s">
        <v>158</v>
      </c>
      <c r="F19" s="11">
        <f>F20+F21+F22+F23</f>
        <v>0</v>
      </c>
      <c r="G19" s="11">
        <f aca="true" t="shared" si="4" ref="G19:Q19">G20+G21+G22+G23</f>
        <v>0</v>
      </c>
      <c r="H19" s="11">
        <f t="shared" si="4"/>
        <v>520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520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520</v>
      </c>
      <c r="Q19" s="11">
        <f t="shared" si="4"/>
        <v>0</v>
      </c>
    </row>
    <row r="20" spans="1:23" ht="63.75">
      <c r="A20" s="70" t="s">
        <v>66</v>
      </c>
      <c r="B20" s="85" t="s">
        <v>63</v>
      </c>
      <c r="C20" s="6" t="s">
        <v>49</v>
      </c>
      <c r="D20" s="6" t="s">
        <v>161</v>
      </c>
      <c r="E20" s="6" t="s">
        <v>158</v>
      </c>
      <c r="F20" s="83">
        <v>0</v>
      </c>
      <c r="G20" s="83">
        <v>0</v>
      </c>
      <c r="H20" s="83">
        <v>60</v>
      </c>
      <c r="I20" s="84">
        <v>0</v>
      </c>
      <c r="J20" s="99">
        <v>0</v>
      </c>
      <c r="K20" s="83">
        <v>0</v>
      </c>
      <c r="L20" s="83">
        <v>60</v>
      </c>
      <c r="M20" s="100">
        <v>0</v>
      </c>
      <c r="N20" s="101">
        <v>0</v>
      </c>
      <c r="O20" s="83">
        <v>0</v>
      </c>
      <c r="P20" s="83">
        <v>60</v>
      </c>
      <c r="Q20" s="83">
        <v>0</v>
      </c>
      <c r="V20" s="35">
        <v>1</v>
      </c>
      <c r="W20" s="35">
        <v>1</v>
      </c>
    </row>
    <row r="21" spans="1:23" ht="63.75">
      <c r="A21" s="70" t="s">
        <v>67</v>
      </c>
      <c r="B21" s="85" t="s">
        <v>64</v>
      </c>
      <c r="C21" s="6" t="s">
        <v>49</v>
      </c>
      <c r="D21" s="6" t="s">
        <v>161</v>
      </c>
      <c r="E21" s="6" t="s">
        <v>158</v>
      </c>
      <c r="F21" s="83">
        <v>0</v>
      </c>
      <c r="G21" s="83">
        <v>0</v>
      </c>
      <c r="H21" s="83">
        <v>60</v>
      </c>
      <c r="I21" s="84">
        <v>0</v>
      </c>
      <c r="J21" s="99">
        <v>0</v>
      </c>
      <c r="K21" s="83">
        <v>0</v>
      </c>
      <c r="L21" s="83">
        <v>60</v>
      </c>
      <c r="M21" s="100">
        <v>0</v>
      </c>
      <c r="N21" s="101">
        <v>0</v>
      </c>
      <c r="O21" s="83">
        <v>0</v>
      </c>
      <c r="P21" s="83">
        <v>60</v>
      </c>
      <c r="Q21" s="83">
        <v>0</v>
      </c>
      <c r="V21" s="35">
        <v>1</v>
      </c>
      <c r="W21" s="35">
        <v>1</v>
      </c>
    </row>
    <row r="22" spans="1:23" ht="63.75">
      <c r="A22" s="70" t="s">
        <v>68</v>
      </c>
      <c r="B22" s="85" t="s">
        <v>65</v>
      </c>
      <c r="C22" s="6" t="s">
        <v>49</v>
      </c>
      <c r="D22" s="6" t="s">
        <v>161</v>
      </c>
      <c r="E22" s="6" t="s">
        <v>158</v>
      </c>
      <c r="F22" s="83">
        <v>0</v>
      </c>
      <c r="G22" s="83">
        <v>0</v>
      </c>
      <c r="H22" s="83">
        <v>350</v>
      </c>
      <c r="I22" s="84">
        <v>0</v>
      </c>
      <c r="J22" s="99">
        <v>0</v>
      </c>
      <c r="K22" s="83">
        <v>0</v>
      </c>
      <c r="L22" s="83">
        <v>350</v>
      </c>
      <c r="M22" s="100">
        <v>0</v>
      </c>
      <c r="N22" s="101">
        <v>0</v>
      </c>
      <c r="O22" s="83">
        <v>0</v>
      </c>
      <c r="P22" s="83">
        <v>350</v>
      </c>
      <c r="Q22" s="83">
        <v>0</v>
      </c>
      <c r="V22" s="35">
        <v>1</v>
      </c>
      <c r="W22" s="35">
        <v>1</v>
      </c>
    </row>
    <row r="23" spans="1:23" ht="63.75">
      <c r="A23" s="70" t="s">
        <v>162</v>
      </c>
      <c r="B23" s="85" t="s">
        <v>163</v>
      </c>
      <c r="C23" s="6" t="s">
        <v>49</v>
      </c>
      <c r="D23" s="6" t="s">
        <v>161</v>
      </c>
      <c r="E23" s="6" t="s">
        <v>158</v>
      </c>
      <c r="F23" s="83">
        <v>0</v>
      </c>
      <c r="G23" s="83">
        <v>0</v>
      </c>
      <c r="H23" s="83">
        <v>50</v>
      </c>
      <c r="I23" s="84">
        <v>0</v>
      </c>
      <c r="J23" s="99">
        <v>0</v>
      </c>
      <c r="K23" s="83">
        <v>0</v>
      </c>
      <c r="L23" s="83">
        <v>50</v>
      </c>
      <c r="M23" s="100">
        <v>0</v>
      </c>
      <c r="N23" s="101">
        <v>0</v>
      </c>
      <c r="O23" s="83">
        <v>0</v>
      </c>
      <c r="P23" s="83">
        <v>50</v>
      </c>
      <c r="Q23" s="83">
        <v>0</v>
      </c>
      <c r="V23" s="35">
        <v>1</v>
      </c>
      <c r="W23" s="35">
        <v>1</v>
      </c>
    </row>
    <row r="24" spans="1:17" ht="121.5">
      <c r="A24" s="9" t="s">
        <v>22</v>
      </c>
      <c r="B24" s="12" t="s">
        <v>69</v>
      </c>
      <c r="C24" s="10" t="s">
        <v>49</v>
      </c>
      <c r="D24" s="10" t="s">
        <v>161</v>
      </c>
      <c r="E24" s="10" t="s">
        <v>158</v>
      </c>
      <c r="F24" s="11">
        <f>F25+F26</f>
        <v>0</v>
      </c>
      <c r="G24" s="11">
        <f aca="true" t="shared" si="5" ref="G24:Q24">G25+G26</f>
        <v>4324</v>
      </c>
      <c r="H24" s="11">
        <f t="shared" si="5"/>
        <v>0</v>
      </c>
      <c r="I24" s="50">
        <f t="shared" si="5"/>
        <v>0</v>
      </c>
      <c r="J24" s="52">
        <f t="shared" si="5"/>
        <v>0</v>
      </c>
      <c r="K24" s="11">
        <f t="shared" si="5"/>
        <v>4324</v>
      </c>
      <c r="L24" s="11">
        <f t="shared" si="5"/>
        <v>0</v>
      </c>
      <c r="M24" s="53">
        <f t="shared" si="5"/>
        <v>0</v>
      </c>
      <c r="N24" s="51">
        <f t="shared" si="5"/>
        <v>0</v>
      </c>
      <c r="O24" s="11">
        <f t="shared" si="5"/>
        <v>4324</v>
      </c>
      <c r="P24" s="11">
        <f t="shared" si="5"/>
        <v>0</v>
      </c>
      <c r="Q24" s="11">
        <f t="shared" si="5"/>
        <v>0</v>
      </c>
    </row>
    <row r="25" spans="1:23" ht="80.25" customHeight="1">
      <c r="A25" s="70" t="s">
        <v>71</v>
      </c>
      <c r="B25" s="85" t="s">
        <v>234</v>
      </c>
      <c r="C25" s="6" t="s">
        <v>49</v>
      </c>
      <c r="D25" s="6" t="s">
        <v>161</v>
      </c>
      <c r="E25" s="6" t="s">
        <v>158</v>
      </c>
      <c r="F25" s="83">
        <v>0</v>
      </c>
      <c r="G25" s="83">
        <v>1274</v>
      </c>
      <c r="H25" s="83">
        <v>0</v>
      </c>
      <c r="I25" s="84">
        <v>0</v>
      </c>
      <c r="J25" s="99">
        <v>0</v>
      </c>
      <c r="K25" s="83">
        <v>1274</v>
      </c>
      <c r="L25" s="83">
        <v>0</v>
      </c>
      <c r="M25" s="100">
        <v>0</v>
      </c>
      <c r="N25" s="101">
        <v>0</v>
      </c>
      <c r="O25" s="83">
        <v>1274</v>
      </c>
      <c r="P25" s="83">
        <v>0</v>
      </c>
      <c r="Q25" s="83">
        <v>0</v>
      </c>
      <c r="V25" s="35">
        <v>1</v>
      </c>
      <c r="W25" s="35">
        <v>1</v>
      </c>
    </row>
    <row r="26" spans="1:23" ht="140.25">
      <c r="A26" s="70" t="s">
        <v>72</v>
      </c>
      <c r="B26" s="85" t="s">
        <v>70</v>
      </c>
      <c r="C26" s="6" t="s">
        <v>49</v>
      </c>
      <c r="D26" s="6" t="s">
        <v>161</v>
      </c>
      <c r="E26" s="6" t="s">
        <v>158</v>
      </c>
      <c r="F26" s="83">
        <v>0</v>
      </c>
      <c r="G26" s="83">
        <v>3050</v>
      </c>
      <c r="H26" s="83">
        <v>0</v>
      </c>
      <c r="I26" s="84">
        <v>0</v>
      </c>
      <c r="J26" s="99">
        <v>0</v>
      </c>
      <c r="K26" s="83">
        <v>3050</v>
      </c>
      <c r="L26" s="83">
        <v>0</v>
      </c>
      <c r="M26" s="100">
        <v>0</v>
      </c>
      <c r="N26" s="101">
        <v>0</v>
      </c>
      <c r="O26" s="83">
        <v>3050</v>
      </c>
      <c r="P26" s="83">
        <v>0</v>
      </c>
      <c r="Q26" s="83">
        <v>0</v>
      </c>
      <c r="V26" s="35">
        <v>1</v>
      </c>
      <c r="W26" s="35">
        <v>1</v>
      </c>
    </row>
    <row r="27" spans="1:21" ht="25.5">
      <c r="A27" s="16"/>
      <c r="B27" s="17" t="s">
        <v>73</v>
      </c>
      <c r="C27" s="14"/>
      <c r="D27" s="14"/>
      <c r="E27" s="14"/>
      <c r="F27" s="15">
        <f>F12+F14+F19+F24</f>
        <v>0</v>
      </c>
      <c r="G27" s="15">
        <f>G12+G14+G19+G24</f>
        <v>4324</v>
      </c>
      <c r="H27" s="15">
        <f aca="true" t="shared" si="6" ref="H27:Q27">H12+H14+H19+H24</f>
        <v>8830</v>
      </c>
      <c r="I27" s="54">
        <f t="shared" si="6"/>
        <v>0</v>
      </c>
      <c r="J27" s="56">
        <f t="shared" si="6"/>
        <v>0</v>
      </c>
      <c r="K27" s="15">
        <f t="shared" si="6"/>
        <v>4324</v>
      </c>
      <c r="L27" s="15">
        <f t="shared" si="6"/>
        <v>8830</v>
      </c>
      <c r="M27" s="57">
        <f t="shared" si="6"/>
        <v>0</v>
      </c>
      <c r="N27" s="55">
        <f t="shared" si="6"/>
        <v>0</v>
      </c>
      <c r="O27" s="15">
        <f t="shared" si="6"/>
        <v>4324</v>
      </c>
      <c r="P27" s="15">
        <f t="shared" si="6"/>
        <v>8830</v>
      </c>
      <c r="Q27" s="15">
        <f t="shared" si="6"/>
        <v>0</v>
      </c>
      <c r="R27" s="112" t="s">
        <v>231</v>
      </c>
      <c r="S27" s="139">
        <f>(SUM(J13:M13)/SUM(F13:I13)+SUM(J15:M15)/SUM(F15:I15)+SUM(J16:M16)/SUM(F16:I16)+SUM(J17:M17)/SUM(F17:I17)+SUM(J18:M18)/SUM(F18:I18)+SUM(J20:M20)/SUM(F20:I20)+SUM(J22:M22)/SUM(F22:I22)+SUM(J25:M25)/SUM(F25:I25)+SUM(J26:M26)/SUM(F26:I26))/9</f>
        <v>1</v>
      </c>
      <c r="T27" s="112" t="s">
        <v>232</v>
      </c>
      <c r="U27" s="139">
        <f>(SUM(N13:Q13)/SUM(F13:I13)+SUM(N15:Q15)/SUM(F15:I15)+SUM(N16:Q16)/SUM(F16:I16)+SUM(N17:Q17)/SUM(F17:I17)+SUM(N18:Q18)/SUM(F18:I18)+SUM(N20:Q20)/SUM(F20:I20)+SUM(N22:Q22)/SUM(F22:I22)+SUM(N25:Q25)/SUM(F25:I25)+SUM(N26:Q26)/SUM(F26:I26))/9</f>
        <v>1</v>
      </c>
    </row>
    <row r="28" spans="1:17" ht="15" customHeight="1">
      <c r="A28" s="154" t="s">
        <v>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9" ht="127.5">
      <c r="A29" s="9" t="s">
        <v>74</v>
      </c>
      <c r="B29" s="21" t="s">
        <v>2</v>
      </c>
      <c r="C29" s="127" t="s">
        <v>169</v>
      </c>
      <c r="D29" s="19" t="s">
        <v>161</v>
      </c>
      <c r="E29" s="19" t="s">
        <v>166</v>
      </c>
      <c r="F29" s="20">
        <f>SUM(F30+F31+F32)</f>
        <v>0</v>
      </c>
      <c r="G29" s="20">
        <f aca="true" t="shared" si="7" ref="G29:Q29">SUM(G30+G31+G32)</f>
        <v>0</v>
      </c>
      <c r="H29" s="20">
        <f t="shared" si="7"/>
        <v>107.2</v>
      </c>
      <c r="I29" s="58">
        <f t="shared" si="7"/>
        <v>0</v>
      </c>
      <c r="J29" s="60">
        <f t="shared" si="7"/>
        <v>0</v>
      </c>
      <c r="K29" s="20">
        <f t="shared" si="7"/>
        <v>0</v>
      </c>
      <c r="L29" s="20">
        <f t="shared" si="7"/>
        <v>107.2</v>
      </c>
      <c r="M29" s="61">
        <f t="shared" si="7"/>
        <v>0</v>
      </c>
      <c r="N29" s="59">
        <f t="shared" si="7"/>
        <v>0</v>
      </c>
      <c r="O29" s="20">
        <f t="shared" si="7"/>
        <v>0</v>
      </c>
      <c r="P29" s="20">
        <f t="shared" si="7"/>
        <v>107.2</v>
      </c>
      <c r="Q29" s="20">
        <f t="shared" si="7"/>
        <v>0</v>
      </c>
      <c r="S29" s="43"/>
    </row>
    <row r="30" spans="1:23" s="46" customFormat="1" ht="140.25">
      <c r="A30" s="70" t="s">
        <v>131</v>
      </c>
      <c r="B30" s="7" t="s">
        <v>132</v>
      </c>
      <c r="C30" s="126" t="s">
        <v>169</v>
      </c>
      <c r="D30" s="86" t="s">
        <v>164</v>
      </c>
      <c r="E30" s="86" t="s">
        <v>166</v>
      </c>
      <c r="F30" s="87">
        <v>0</v>
      </c>
      <c r="G30" s="87">
        <v>0</v>
      </c>
      <c r="H30" s="87">
        <v>47.2</v>
      </c>
      <c r="I30" s="88">
        <v>0</v>
      </c>
      <c r="J30" s="102">
        <v>0</v>
      </c>
      <c r="K30" s="87">
        <v>0</v>
      </c>
      <c r="L30" s="87">
        <v>47.2</v>
      </c>
      <c r="M30" s="103">
        <v>0</v>
      </c>
      <c r="N30" s="104">
        <v>0</v>
      </c>
      <c r="O30" s="87">
        <v>0</v>
      </c>
      <c r="P30" s="87">
        <v>47.2</v>
      </c>
      <c r="Q30" s="87">
        <v>0</v>
      </c>
      <c r="S30" s="71"/>
      <c r="V30" s="46">
        <v>1</v>
      </c>
      <c r="W30" s="46">
        <v>1</v>
      </c>
    </row>
    <row r="31" spans="1:23" ht="127.5">
      <c r="A31" s="70" t="s">
        <v>75</v>
      </c>
      <c r="B31" s="89" t="s">
        <v>165</v>
      </c>
      <c r="C31" s="126" t="s">
        <v>169</v>
      </c>
      <c r="D31" s="86" t="s">
        <v>166</v>
      </c>
      <c r="E31" s="86" t="s">
        <v>166</v>
      </c>
      <c r="F31" s="87">
        <v>0</v>
      </c>
      <c r="G31" s="87">
        <v>0</v>
      </c>
      <c r="H31" s="87">
        <v>10</v>
      </c>
      <c r="I31" s="88">
        <v>0</v>
      </c>
      <c r="J31" s="102">
        <v>0</v>
      </c>
      <c r="K31" s="87">
        <v>0</v>
      </c>
      <c r="L31" s="87">
        <v>10</v>
      </c>
      <c r="M31" s="103">
        <v>0</v>
      </c>
      <c r="N31" s="104">
        <v>0</v>
      </c>
      <c r="O31" s="87">
        <v>0</v>
      </c>
      <c r="P31" s="87">
        <v>10</v>
      </c>
      <c r="Q31" s="87">
        <v>0</v>
      </c>
      <c r="V31" s="35">
        <v>1</v>
      </c>
      <c r="W31" s="35">
        <v>1</v>
      </c>
    </row>
    <row r="32" spans="1:23" ht="127.5">
      <c r="A32" s="70" t="s">
        <v>76</v>
      </c>
      <c r="B32" s="90" t="s">
        <v>3</v>
      </c>
      <c r="C32" s="126" t="s">
        <v>169</v>
      </c>
      <c r="D32" s="86" t="s">
        <v>164</v>
      </c>
      <c r="E32" s="86" t="s">
        <v>166</v>
      </c>
      <c r="F32" s="87">
        <v>0</v>
      </c>
      <c r="G32" s="87">
        <v>0</v>
      </c>
      <c r="H32" s="87">
        <v>50</v>
      </c>
      <c r="I32" s="88">
        <v>0</v>
      </c>
      <c r="J32" s="102">
        <v>0</v>
      </c>
      <c r="K32" s="87">
        <v>0</v>
      </c>
      <c r="L32" s="87">
        <v>50</v>
      </c>
      <c r="M32" s="103">
        <v>0</v>
      </c>
      <c r="N32" s="104">
        <v>0</v>
      </c>
      <c r="O32" s="87">
        <v>0</v>
      </c>
      <c r="P32" s="87">
        <v>50</v>
      </c>
      <c r="Q32" s="87">
        <v>0</v>
      </c>
      <c r="V32" s="35">
        <v>1</v>
      </c>
      <c r="W32" s="35">
        <v>1</v>
      </c>
    </row>
    <row r="33" spans="1:17" ht="127.5">
      <c r="A33" s="9" t="s">
        <v>77</v>
      </c>
      <c r="B33" s="39" t="s">
        <v>4</v>
      </c>
      <c r="C33" s="127" t="s">
        <v>169</v>
      </c>
      <c r="D33" s="19" t="s">
        <v>166</v>
      </c>
      <c r="E33" s="19" t="s">
        <v>166</v>
      </c>
      <c r="F33" s="20">
        <f>F34+F35+F36</f>
        <v>0</v>
      </c>
      <c r="G33" s="20">
        <f aca="true" t="shared" si="8" ref="G33:Q33">G34+G35+G36</f>
        <v>0</v>
      </c>
      <c r="H33" s="20">
        <f t="shared" si="8"/>
        <v>132.8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20">
        <f t="shared" si="8"/>
        <v>132.8</v>
      </c>
      <c r="M33" s="20">
        <f t="shared" si="8"/>
        <v>0</v>
      </c>
      <c r="N33" s="20">
        <f t="shared" si="8"/>
        <v>0</v>
      </c>
      <c r="O33" s="20">
        <f t="shared" si="8"/>
        <v>0</v>
      </c>
      <c r="P33" s="20">
        <f t="shared" si="8"/>
        <v>132.8</v>
      </c>
      <c r="Q33" s="20">
        <f t="shared" si="8"/>
        <v>0</v>
      </c>
    </row>
    <row r="34" spans="1:17" ht="127.5">
      <c r="A34" s="70" t="s">
        <v>78</v>
      </c>
      <c r="B34" s="89" t="s">
        <v>5</v>
      </c>
      <c r="C34" s="126" t="s">
        <v>169</v>
      </c>
      <c r="D34" s="86" t="s">
        <v>166</v>
      </c>
      <c r="E34" s="86" t="s">
        <v>166</v>
      </c>
      <c r="F34" s="87">
        <v>0</v>
      </c>
      <c r="G34" s="87">
        <v>0</v>
      </c>
      <c r="H34" s="87">
        <v>0</v>
      </c>
      <c r="I34" s="88">
        <v>0</v>
      </c>
      <c r="J34" s="102">
        <v>0</v>
      </c>
      <c r="K34" s="87">
        <v>0</v>
      </c>
      <c r="L34" s="87">
        <v>0</v>
      </c>
      <c r="M34" s="103">
        <v>0</v>
      </c>
      <c r="N34" s="104">
        <v>0</v>
      </c>
      <c r="O34" s="87">
        <v>0</v>
      </c>
      <c r="P34" s="87">
        <v>0</v>
      </c>
      <c r="Q34" s="87">
        <v>0</v>
      </c>
    </row>
    <row r="35" spans="1:17" ht="127.5">
      <c r="A35" s="70" t="s">
        <v>79</v>
      </c>
      <c r="B35" s="89" t="s">
        <v>6</v>
      </c>
      <c r="C35" s="126" t="s">
        <v>169</v>
      </c>
      <c r="D35" s="86" t="s">
        <v>166</v>
      </c>
      <c r="E35" s="86" t="s">
        <v>166</v>
      </c>
      <c r="F35" s="87">
        <v>0</v>
      </c>
      <c r="G35" s="87">
        <v>0</v>
      </c>
      <c r="H35" s="87">
        <v>0</v>
      </c>
      <c r="I35" s="88">
        <v>0</v>
      </c>
      <c r="J35" s="102">
        <v>0</v>
      </c>
      <c r="K35" s="87">
        <v>0</v>
      </c>
      <c r="L35" s="87">
        <v>0</v>
      </c>
      <c r="M35" s="103">
        <v>0</v>
      </c>
      <c r="N35" s="104">
        <v>0</v>
      </c>
      <c r="O35" s="87">
        <v>0</v>
      </c>
      <c r="P35" s="87">
        <v>0</v>
      </c>
      <c r="Q35" s="87">
        <v>0</v>
      </c>
    </row>
    <row r="36" spans="1:23" ht="127.5">
      <c r="A36" s="70" t="s">
        <v>167</v>
      </c>
      <c r="B36" s="89" t="s">
        <v>168</v>
      </c>
      <c r="C36" s="126" t="s">
        <v>169</v>
      </c>
      <c r="D36" s="86" t="s">
        <v>166</v>
      </c>
      <c r="E36" s="86" t="s">
        <v>166</v>
      </c>
      <c r="F36" s="87">
        <v>0</v>
      </c>
      <c r="G36" s="87">
        <v>0</v>
      </c>
      <c r="H36" s="87">
        <v>132.8</v>
      </c>
      <c r="I36" s="88">
        <v>0</v>
      </c>
      <c r="J36" s="102">
        <v>0</v>
      </c>
      <c r="K36" s="87">
        <v>0</v>
      </c>
      <c r="L36" s="87">
        <v>132.8</v>
      </c>
      <c r="M36" s="103">
        <v>0</v>
      </c>
      <c r="N36" s="104">
        <v>0</v>
      </c>
      <c r="O36" s="87">
        <v>0</v>
      </c>
      <c r="P36" s="87">
        <v>132.8</v>
      </c>
      <c r="Q36" s="87">
        <v>0</v>
      </c>
      <c r="V36" s="35">
        <v>1</v>
      </c>
      <c r="W36" s="35">
        <v>1</v>
      </c>
    </row>
    <row r="37" spans="1:17" ht="148.5">
      <c r="A37" s="9" t="s">
        <v>170</v>
      </c>
      <c r="B37" s="39" t="s">
        <v>171</v>
      </c>
      <c r="C37" s="127" t="s">
        <v>169</v>
      </c>
      <c r="D37" s="19" t="s">
        <v>157</v>
      </c>
      <c r="E37" s="19" t="s">
        <v>166</v>
      </c>
      <c r="F37" s="20">
        <f>F38</f>
        <v>0</v>
      </c>
      <c r="G37" s="20">
        <f aca="true" t="shared" si="9" ref="G37:Q37">G38</f>
        <v>672</v>
      </c>
      <c r="H37" s="20">
        <f t="shared" si="9"/>
        <v>30</v>
      </c>
      <c r="I37" s="20">
        <f t="shared" si="9"/>
        <v>0</v>
      </c>
      <c r="J37" s="20">
        <f t="shared" si="9"/>
        <v>0</v>
      </c>
      <c r="K37" s="20">
        <f t="shared" si="9"/>
        <v>672</v>
      </c>
      <c r="L37" s="20">
        <f t="shared" si="9"/>
        <v>30</v>
      </c>
      <c r="M37" s="20">
        <f t="shared" si="9"/>
        <v>0</v>
      </c>
      <c r="N37" s="20">
        <f t="shared" si="9"/>
        <v>0</v>
      </c>
      <c r="O37" s="20">
        <f t="shared" si="9"/>
        <v>672</v>
      </c>
      <c r="P37" s="20">
        <f t="shared" si="9"/>
        <v>30</v>
      </c>
      <c r="Q37" s="20">
        <f t="shared" si="9"/>
        <v>0</v>
      </c>
    </row>
    <row r="38" spans="1:23" ht="165.75">
      <c r="A38" s="70" t="s">
        <v>172</v>
      </c>
      <c r="B38" s="128" t="s">
        <v>173</v>
      </c>
      <c r="C38" s="126" t="s">
        <v>169</v>
      </c>
      <c r="D38" s="86" t="s">
        <v>157</v>
      </c>
      <c r="E38" s="86" t="s">
        <v>166</v>
      </c>
      <c r="F38" s="87">
        <v>0</v>
      </c>
      <c r="G38" s="87">
        <v>672</v>
      </c>
      <c r="H38" s="87">
        <v>30</v>
      </c>
      <c r="I38" s="88">
        <v>0</v>
      </c>
      <c r="J38" s="102">
        <v>0</v>
      </c>
      <c r="K38" s="87">
        <v>672</v>
      </c>
      <c r="L38" s="87">
        <v>30</v>
      </c>
      <c r="M38" s="103">
        <v>0</v>
      </c>
      <c r="N38" s="104">
        <v>0</v>
      </c>
      <c r="O38" s="87">
        <v>672</v>
      </c>
      <c r="P38" s="87">
        <v>30</v>
      </c>
      <c r="Q38" s="87">
        <v>0</v>
      </c>
      <c r="V38" s="35">
        <v>1</v>
      </c>
      <c r="W38" s="35">
        <v>1</v>
      </c>
    </row>
    <row r="39" spans="1:21" ht="25.5">
      <c r="A39" s="22"/>
      <c r="B39" s="22" t="s">
        <v>80</v>
      </c>
      <c r="C39" s="22"/>
      <c r="D39" s="14"/>
      <c r="E39" s="14"/>
      <c r="F39" s="23">
        <f>F29+F33+F37</f>
        <v>0</v>
      </c>
      <c r="G39" s="23">
        <f aca="true" t="shared" si="10" ref="G39:Q39">G29+G33+G37</f>
        <v>672</v>
      </c>
      <c r="H39" s="23">
        <f t="shared" si="10"/>
        <v>270</v>
      </c>
      <c r="I39" s="115">
        <f t="shared" si="10"/>
        <v>0</v>
      </c>
      <c r="J39" s="117">
        <f t="shared" si="10"/>
        <v>0</v>
      </c>
      <c r="K39" s="23">
        <f t="shared" si="10"/>
        <v>672</v>
      </c>
      <c r="L39" s="23">
        <f t="shared" si="10"/>
        <v>270</v>
      </c>
      <c r="M39" s="118">
        <f t="shared" si="10"/>
        <v>0</v>
      </c>
      <c r="N39" s="116">
        <f t="shared" si="10"/>
        <v>0</v>
      </c>
      <c r="O39" s="23">
        <f t="shared" si="10"/>
        <v>672</v>
      </c>
      <c r="P39" s="23">
        <f t="shared" si="10"/>
        <v>270</v>
      </c>
      <c r="Q39" s="23">
        <f t="shared" si="10"/>
        <v>0</v>
      </c>
      <c r="R39" s="112" t="s">
        <v>231</v>
      </c>
      <c r="S39" s="139">
        <f>(SUM(J30:M30)/SUM(F30:I30)+SUM(J31:M31)/SUM(F31:I31)+SUM(J32:M32)/SUM(F32:I32)+SUM(J36:M36)/SUM(F36:I36)+SUM(J38:M38)/SUM(F38:I38))/5</f>
        <v>1</v>
      </c>
      <c r="T39" s="112" t="s">
        <v>232</v>
      </c>
      <c r="U39" s="139">
        <f>(SUM(N30:Q30)/SUM(F30:I30)+SUM(N31:Q31)/SUM(F31:I31)+SUM(N32:Q32)/SUM(F32:I32)+SUM(N36:Q36)/SUM(F36:I36)+SUM(N38:Q38)/SUM(F38:I38))/5</f>
        <v>1</v>
      </c>
    </row>
    <row r="40" spans="1:17" ht="12.75">
      <c r="A40" s="147" t="s">
        <v>145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9" ht="93.75" customHeight="1">
      <c r="A41" s="34" t="s">
        <v>23</v>
      </c>
      <c r="B41" s="12" t="s">
        <v>115</v>
      </c>
      <c r="C41" s="38" t="s">
        <v>114</v>
      </c>
      <c r="D41" s="10" t="s">
        <v>161</v>
      </c>
      <c r="E41" s="10" t="s">
        <v>158</v>
      </c>
      <c r="F41" s="40">
        <f>F42</f>
        <v>0</v>
      </c>
      <c r="G41" s="40">
        <f aca="true" t="shared" si="11" ref="G41:Q41">G42</f>
        <v>0</v>
      </c>
      <c r="H41" s="40">
        <f t="shared" si="11"/>
        <v>500</v>
      </c>
      <c r="I41" s="66">
        <f t="shared" si="11"/>
        <v>0</v>
      </c>
      <c r="J41" s="68">
        <f t="shared" si="11"/>
        <v>0</v>
      </c>
      <c r="K41" s="40">
        <f t="shared" si="11"/>
        <v>0</v>
      </c>
      <c r="L41" s="66">
        <f t="shared" si="11"/>
        <v>346.8</v>
      </c>
      <c r="M41" s="69">
        <f t="shared" si="11"/>
        <v>0</v>
      </c>
      <c r="N41" s="67">
        <f t="shared" si="11"/>
        <v>0</v>
      </c>
      <c r="O41" s="40">
        <f t="shared" si="11"/>
        <v>0</v>
      </c>
      <c r="P41" s="40">
        <f t="shared" si="11"/>
        <v>346.8</v>
      </c>
      <c r="Q41" s="40">
        <f t="shared" si="11"/>
        <v>0</v>
      </c>
      <c r="S41" s="43"/>
    </row>
    <row r="42" spans="1:23" ht="94.5" customHeight="1">
      <c r="A42" s="91" t="s">
        <v>193</v>
      </c>
      <c r="B42" s="85" t="s">
        <v>116</v>
      </c>
      <c r="C42" s="92" t="s">
        <v>114</v>
      </c>
      <c r="D42" s="6" t="s">
        <v>161</v>
      </c>
      <c r="E42" s="6" t="s">
        <v>158</v>
      </c>
      <c r="F42" s="93">
        <v>0</v>
      </c>
      <c r="G42" s="93">
        <v>0</v>
      </c>
      <c r="H42" s="93">
        <v>500</v>
      </c>
      <c r="I42" s="94">
        <v>0</v>
      </c>
      <c r="J42" s="105">
        <v>0</v>
      </c>
      <c r="K42" s="93">
        <v>0</v>
      </c>
      <c r="L42" s="129">
        <v>346.8</v>
      </c>
      <c r="M42" s="107">
        <v>0</v>
      </c>
      <c r="N42" s="108">
        <v>0</v>
      </c>
      <c r="O42" s="106">
        <v>0</v>
      </c>
      <c r="P42" s="106">
        <v>346.8</v>
      </c>
      <c r="Q42" s="106">
        <v>0</v>
      </c>
      <c r="S42" s="43"/>
      <c r="V42" s="35">
        <v>0</v>
      </c>
      <c r="W42" s="35">
        <v>1</v>
      </c>
    </row>
    <row r="43" spans="1:17" ht="89.25">
      <c r="A43" s="34" t="s">
        <v>133</v>
      </c>
      <c r="B43" s="12" t="s">
        <v>117</v>
      </c>
      <c r="C43" s="38" t="s">
        <v>114</v>
      </c>
      <c r="D43" s="10" t="s">
        <v>161</v>
      </c>
      <c r="E43" s="10" t="s">
        <v>158</v>
      </c>
      <c r="F43" s="40">
        <f>F44</f>
        <v>0</v>
      </c>
      <c r="G43" s="40">
        <f aca="true" t="shared" si="12" ref="G43:Q43">G44</f>
        <v>31010.6</v>
      </c>
      <c r="H43" s="40">
        <f t="shared" si="12"/>
        <v>7821.7</v>
      </c>
      <c r="I43" s="66">
        <f t="shared" si="12"/>
        <v>0</v>
      </c>
      <c r="J43" s="68">
        <f t="shared" si="12"/>
        <v>0</v>
      </c>
      <c r="K43" s="40">
        <f t="shared" si="12"/>
        <v>7368.8</v>
      </c>
      <c r="L43" s="66">
        <f t="shared" si="12"/>
        <v>4920.65</v>
      </c>
      <c r="M43" s="69">
        <f t="shared" si="12"/>
        <v>0</v>
      </c>
      <c r="N43" s="67">
        <f t="shared" si="12"/>
        <v>0</v>
      </c>
      <c r="O43" s="40">
        <f t="shared" si="12"/>
        <v>7368.8</v>
      </c>
      <c r="P43" s="40">
        <f t="shared" si="12"/>
        <v>4920.65</v>
      </c>
      <c r="Q43" s="40">
        <f t="shared" si="12"/>
        <v>0</v>
      </c>
    </row>
    <row r="44" spans="1:23" ht="89.25">
      <c r="A44" s="91" t="s">
        <v>136</v>
      </c>
      <c r="B44" s="95" t="s">
        <v>118</v>
      </c>
      <c r="C44" s="92" t="s">
        <v>114</v>
      </c>
      <c r="D44" s="6" t="s">
        <v>161</v>
      </c>
      <c r="E44" s="6" t="s">
        <v>158</v>
      </c>
      <c r="F44" s="93">
        <v>0</v>
      </c>
      <c r="G44" s="93">
        <v>31010.6</v>
      </c>
      <c r="H44" s="93">
        <v>7821.7</v>
      </c>
      <c r="I44" s="96">
        <v>0</v>
      </c>
      <c r="J44" s="105">
        <v>0</v>
      </c>
      <c r="K44" s="93">
        <v>7368.8</v>
      </c>
      <c r="L44" s="129">
        <v>4920.65</v>
      </c>
      <c r="M44" s="107">
        <v>0</v>
      </c>
      <c r="N44" s="108">
        <v>0</v>
      </c>
      <c r="O44" s="106">
        <v>7368.8</v>
      </c>
      <c r="P44" s="106">
        <v>4920.65</v>
      </c>
      <c r="Q44" s="106">
        <v>0</v>
      </c>
      <c r="V44" s="35">
        <v>0</v>
      </c>
      <c r="W44" s="35">
        <v>1</v>
      </c>
    </row>
    <row r="45" spans="1:17" ht="96" customHeight="1">
      <c r="A45" s="34" t="s">
        <v>194</v>
      </c>
      <c r="B45" s="12" t="s">
        <v>119</v>
      </c>
      <c r="C45" s="38" t="s">
        <v>114</v>
      </c>
      <c r="D45" s="10" t="s">
        <v>161</v>
      </c>
      <c r="E45" s="10" t="s">
        <v>158</v>
      </c>
      <c r="F45" s="40">
        <f>F46+F47</f>
        <v>0</v>
      </c>
      <c r="G45" s="40">
        <f aca="true" t="shared" si="13" ref="G45:Q45">G46+G47</f>
        <v>0</v>
      </c>
      <c r="H45" s="40">
        <f t="shared" si="13"/>
        <v>1154.4</v>
      </c>
      <c r="I45" s="66">
        <f t="shared" si="13"/>
        <v>0</v>
      </c>
      <c r="J45" s="68">
        <f t="shared" si="13"/>
        <v>0</v>
      </c>
      <c r="K45" s="40">
        <f t="shared" si="13"/>
        <v>0</v>
      </c>
      <c r="L45" s="66">
        <f t="shared" si="13"/>
        <v>1148.9</v>
      </c>
      <c r="M45" s="69">
        <f t="shared" si="13"/>
        <v>0</v>
      </c>
      <c r="N45" s="67">
        <f t="shared" si="13"/>
        <v>0</v>
      </c>
      <c r="O45" s="40">
        <f t="shared" si="13"/>
        <v>0</v>
      </c>
      <c r="P45" s="40">
        <f t="shared" si="13"/>
        <v>1148.9</v>
      </c>
      <c r="Q45" s="40">
        <f t="shared" si="13"/>
        <v>0</v>
      </c>
    </row>
    <row r="46" spans="1:23" ht="96" customHeight="1">
      <c r="A46" s="91" t="s">
        <v>195</v>
      </c>
      <c r="B46" s="85" t="s">
        <v>120</v>
      </c>
      <c r="C46" s="92" t="s">
        <v>114</v>
      </c>
      <c r="D46" s="6" t="s">
        <v>161</v>
      </c>
      <c r="E46" s="6" t="s">
        <v>158</v>
      </c>
      <c r="F46" s="93">
        <v>0</v>
      </c>
      <c r="G46" s="93">
        <v>0</v>
      </c>
      <c r="H46" s="93">
        <v>854.4</v>
      </c>
      <c r="I46" s="96">
        <v>0</v>
      </c>
      <c r="J46" s="105">
        <v>0</v>
      </c>
      <c r="K46" s="93">
        <v>0</v>
      </c>
      <c r="L46" s="129">
        <v>854.4</v>
      </c>
      <c r="M46" s="107">
        <v>0</v>
      </c>
      <c r="N46" s="108">
        <v>0</v>
      </c>
      <c r="O46" s="106">
        <v>0</v>
      </c>
      <c r="P46" s="106">
        <v>854.4</v>
      </c>
      <c r="Q46" s="106">
        <v>0</v>
      </c>
      <c r="V46" s="35">
        <v>1</v>
      </c>
      <c r="W46" s="35">
        <v>1</v>
      </c>
    </row>
    <row r="47" spans="1:23" ht="94.5" customHeight="1">
      <c r="A47" s="91" t="s">
        <v>196</v>
      </c>
      <c r="B47" s="85" t="s">
        <v>121</v>
      </c>
      <c r="C47" s="92" t="s">
        <v>114</v>
      </c>
      <c r="D47" s="6" t="s">
        <v>161</v>
      </c>
      <c r="E47" s="6" t="s">
        <v>158</v>
      </c>
      <c r="F47" s="93">
        <v>0</v>
      </c>
      <c r="G47" s="93">
        <v>0</v>
      </c>
      <c r="H47" s="93">
        <v>300</v>
      </c>
      <c r="I47" s="96">
        <v>0</v>
      </c>
      <c r="J47" s="105">
        <v>0</v>
      </c>
      <c r="K47" s="93">
        <v>0</v>
      </c>
      <c r="L47" s="129">
        <v>294.5</v>
      </c>
      <c r="M47" s="107">
        <v>0</v>
      </c>
      <c r="N47" s="108">
        <v>0</v>
      </c>
      <c r="O47" s="106">
        <v>0</v>
      </c>
      <c r="P47" s="106">
        <v>294.5</v>
      </c>
      <c r="Q47" s="106">
        <v>0</v>
      </c>
      <c r="V47" s="35">
        <v>1</v>
      </c>
      <c r="W47" s="35">
        <v>1</v>
      </c>
    </row>
    <row r="48" spans="1:21" ht="14.25">
      <c r="A48" s="36"/>
      <c r="B48" s="37" t="s">
        <v>148</v>
      </c>
      <c r="C48" s="37"/>
      <c r="D48" s="37"/>
      <c r="E48" s="37"/>
      <c r="F48" s="41">
        <f>F41+F43+F45</f>
        <v>0</v>
      </c>
      <c r="G48" s="41">
        <f aca="true" t="shared" si="14" ref="G48:Q48">G41+G43+G45</f>
        <v>31010.6</v>
      </c>
      <c r="H48" s="41">
        <f t="shared" si="14"/>
        <v>9476.1</v>
      </c>
      <c r="I48" s="62">
        <f t="shared" si="14"/>
        <v>0</v>
      </c>
      <c r="J48" s="64">
        <f t="shared" si="14"/>
        <v>0</v>
      </c>
      <c r="K48" s="41">
        <f t="shared" si="14"/>
        <v>7368.8</v>
      </c>
      <c r="L48" s="62">
        <f t="shared" si="14"/>
        <v>6416.35</v>
      </c>
      <c r="M48" s="65">
        <f t="shared" si="14"/>
        <v>0</v>
      </c>
      <c r="N48" s="63">
        <f t="shared" si="14"/>
        <v>0</v>
      </c>
      <c r="O48" s="41">
        <f t="shared" si="14"/>
        <v>7368.8</v>
      </c>
      <c r="P48" s="41">
        <f t="shared" si="14"/>
        <v>6416.35</v>
      </c>
      <c r="Q48" s="41">
        <f t="shared" si="14"/>
        <v>0</v>
      </c>
      <c r="R48" s="112" t="s">
        <v>231</v>
      </c>
      <c r="S48" s="139">
        <f>(SUM(J42:M42)/SUM(F42:I42)+SUM(J44:M44)/SUM(F44:I44)+SUM(J46:M46)/SUM(F46:I46)+SUM(J47:M47)/SUM(F47:I47))/4</f>
        <v>0.7479354028733811</v>
      </c>
      <c r="T48" s="112" t="s">
        <v>232</v>
      </c>
      <c r="U48" s="139">
        <f>(SUM(N42:Q42)/SUM(F42:I42)+SUM(N44:Q44)/SUM(F44:I44)+SUM(N46:Q46)/SUM(F46:I46)+SUM(N47:Q47)/SUM(F47:I47))/4</f>
        <v>0.7479354028733811</v>
      </c>
    </row>
    <row r="49" spans="1:17" ht="15" customHeight="1">
      <c r="A49" s="153" t="s">
        <v>146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</row>
    <row r="50" spans="1:19" ht="89.25">
      <c r="A50" s="34" t="s">
        <v>122</v>
      </c>
      <c r="B50" s="32" t="s">
        <v>109</v>
      </c>
      <c r="C50" s="77" t="s">
        <v>108</v>
      </c>
      <c r="D50" s="19" t="s">
        <v>161</v>
      </c>
      <c r="E50" s="19" t="s">
        <v>166</v>
      </c>
      <c r="F50" s="72">
        <f>F51+F52+F53</f>
        <v>0</v>
      </c>
      <c r="G50" s="72">
        <f aca="true" t="shared" si="15" ref="G50:Q50">G51+G52+G53</f>
        <v>0</v>
      </c>
      <c r="H50" s="72">
        <f t="shared" si="15"/>
        <v>330</v>
      </c>
      <c r="I50" s="73">
        <f t="shared" si="15"/>
        <v>0</v>
      </c>
      <c r="J50" s="74">
        <f t="shared" si="15"/>
        <v>0</v>
      </c>
      <c r="K50" s="72">
        <f t="shared" si="15"/>
        <v>0</v>
      </c>
      <c r="L50" s="72">
        <f t="shared" si="15"/>
        <v>329.5</v>
      </c>
      <c r="M50" s="75">
        <f t="shared" si="15"/>
        <v>0</v>
      </c>
      <c r="N50" s="76">
        <f t="shared" si="15"/>
        <v>0</v>
      </c>
      <c r="O50" s="72">
        <f t="shared" si="15"/>
        <v>0</v>
      </c>
      <c r="P50" s="72">
        <f t="shared" si="15"/>
        <v>329.5</v>
      </c>
      <c r="Q50" s="72">
        <f t="shared" si="15"/>
        <v>0</v>
      </c>
      <c r="S50" s="43"/>
    </row>
    <row r="51" spans="1:17" ht="89.25">
      <c r="A51" s="91" t="s">
        <v>197</v>
      </c>
      <c r="B51" s="82" t="s">
        <v>110</v>
      </c>
      <c r="C51" s="79" t="s">
        <v>108</v>
      </c>
      <c r="D51" s="86" t="s">
        <v>161</v>
      </c>
      <c r="E51" s="86" t="s">
        <v>166</v>
      </c>
      <c r="F51" s="97">
        <v>0</v>
      </c>
      <c r="G51" s="97">
        <v>0</v>
      </c>
      <c r="H51" s="97">
        <v>0</v>
      </c>
      <c r="I51" s="98">
        <v>0</v>
      </c>
      <c r="J51" s="109">
        <v>0</v>
      </c>
      <c r="K51" s="97">
        <v>0</v>
      </c>
      <c r="L51" s="97">
        <v>0</v>
      </c>
      <c r="M51" s="110">
        <v>0</v>
      </c>
      <c r="N51" s="111">
        <v>0</v>
      </c>
      <c r="O51" s="97">
        <v>0</v>
      </c>
      <c r="P51" s="97">
        <v>0</v>
      </c>
      <c r="Q51" s="97">
        <v>0</v>
      </c>
    </row>
    <row r="52" spans="1:23" ht="89.25">
      <c r="A52" s="91" t="s">
        <v>198</v>
      </c>
      <c r="B52" s="82" t="s">
        <v>111</v>
      </c>
      <c r="C52" s="79" t="s">
        <v>108</v>
      </c>
      <c r="D52" s="86" t="s">
        <v>161</v>
      </c>
      <c r="E52" s="86" t="s">
        <v>166</v>
      </c>
      <c r="F52" s="97">
        <v>0</v>
      </c>
      <c r="G52" s="97">
        <v>0</v>
      </c>
      <c r="H52" s="97">
        <v>30</v>
      </c>
      <c r="I52" s="98">
        <v>0</v>
      </c>
      <c r="J52" s="109">
        <v>0</v>
      </c>
      <c r="K52" s="97">
        <v>0</v>
      </c>
      <c r="L52" s="97">
        <v>30</v>
      </c>
      <c r="M52" s="110">
        <v>0</v>
      </c>
      <c r="N52" s="111">
        <v>0</v>
      </c>
      <c r="O52" s="97">
        <v>0</v>
      </c>
      <c r="P52" s="97">
        <v>30</v>
      </c>
      <c r="Q52" s="97">
        <v>0</v>
      </c>
      <c r="V52" s="35">
        <v>1</v>
      </c>
      <c r="W52" s="35">
        <v>1</v>
      </c>
    </row>
    <row r="53" spans="1:23" ht="114.75">
      <c r="A53" s="91" t="s">
        <v>199</v>
      </c>
      <c r="B53" s="82" t="s">
        <v>112</v>
      </c>
      <c r="C53" s="79" t="s">
        <v>113</v>
      </c>
      <c r="D53" s="86" t="s">
        <v>161</v>
      </c>
      <c r="E53" s="86" t="s">
        <v>166</v>
      </c>
      <c r="F53" s="97">
        <v>0</v>
      </c>
      <c r="G53" s="97">
        <v>0</v>
      </c>
      <c r="H53" s="97">
        <v>300</v>
      </c>
      <c r="I53" s="98">
        <v>0</v>
      </c>
      <c r="J53" s="109">
        <v>0</v>
      </c>
      <c r="K53" s="97">
        <v>0</v>
      </c>
      <c r="L53" s="106">
        <v>299.5</v>
      </c>
      <c r="M53" s="107">
        <v>0</v>
      </c>
      <c r="N53" s="108">
        <v>0</v>
      </c>
      <c r="O53" s="106">
        <v>0</v>
      </c>
      <c r="P53" s="106">
        <v>299.5</v>
      </c>
      <c r="Q53" s="106">
        <v>0</v>
      </c>
      <c r="V53" s="35">
        <v>1</v>
      </c>
      <c r="W53" s="35">
        <v>1</v>
      </c>
    </row>
    <row r="54" spans="1:17" ht="89.25">
      <c r="A54" s="34" t="s">
        <v>123</v>
      </c>
      <c r="B54" s="33" t="s">
        <v>134</v>
      </c>
      <c r="C54" s="77" t="s">
        <v>108</v>
      </c>
      <c r="D54" s="19" t="s">
        <v>161</v>
      </c>
      <c r="E54" s="19" t="s">
        <v>166</v>
      </c>
      <c r="F54" s="72">
        <f>F55+F56</f>
        <v>0</v>
      </c>
      <c r="G54" s="72">
        <f aca="true" t="shared" si="16" ref="G54:Q54">G55+G56</f>
        <v>0</v>
      </c>
      <c r="H54" s="72">
        <f t="shared" si="16"/>
        <v>300</v>
      </c>
      <c r="I54" s="73">
        <f t="shared" si="16"/>
        <v>0</v>
      </c>
      <c r="J54" s="74">
        <f t="shared" si="16"/>
        <v>0</v>
      </c>
      <c r="K54" s="72">
        <f t="shared" si="16"/>
        <v>0</v>
      </c>
      <c r="L54" s="72">
        <f t="shared" si="16"/>
        <v>299.8</v>
      </c>
      <c r="M54" s="75">
        <f t="shared" si="16"/>
        <v>0</v>
      </c>
      <c r="N54" s="76">
        <f t="shared" si="16"/>
        <v>0</v>
      </c>
      <c r="O54" s="72">
        <f t="shared" si="16"/>
        <v>0</v>
      </c>
      <c r="P54" s="72">
        <f t="shared" si="16"/>
        <v>299.8</v>
      </c>
      <c r="Q54" s="72">
        <f t="shared" si="16"/>
        <v>0</v>
      </c>
    </row>
    <row r="55" spans="1:23" ht="153">
      <c r="A55" s="91" t="s">
        <v>200</v>
      </c>
      <c r="B55" s="82" t="s">
        <v>135</v>
      </c>
      <c r="C55" s="79" t="s">
        <v>178</v>
      </c>
      <c r="D55" s="86" t="s">
        <v>161</v>
      </c>
      <c r="E55" s="86" t="s">
        <v>166</v>
      </c>
      <c r="F55" s="97">
        <v>0</v>
      </c>
      <c r="G55" s="97">
        <v>0</v>
      </c>
      <c r="H55" s="97">
        <v>100</v>
      </c>
      <c r="I55" s="98">
        <v>0</v>
      </c>
      <c r="J55" s="109">
        <v>0</v>
      </c>
      <c r="K55" s="97">
        <v>0</v>
      </c>
      <c r="L55" s="106">
        <v>100</v>
      </c>
      <c r="M55" s="107">
        <v>0</v>
      </c>
      <c r="N55" s="108">
        <v>0</v>
      </c>
      <c r="O55" s="106">
        <v>0</v>
      </c>
      <c r="P55" s="106">
        <v>100</v>
      </c>
      <c r="Q55" s="106">
        <v>0</v>
      </c>
      <c r="V55" s="35">
        <v>1</v>
      </c>
      <c r="W55" s="35">
        <v>1</v>
      </c>
    </row>
    <row r="56" spans="1:23" ht="63.75">
      <c r="A56" s="91" t="s">
        <v>124</v>
      </c>
      <c r="B56" s="82" t="s">
        <v>137</v>
      </c>
      <c r="C56" s="79" t="s">
        <v>179</v>
      </c>
      <c r="D56" s="86" t="s">
        <v>161</v>
      </c>
      <c r="E56" s="86" t="s">
        <v>166</v>
      </c>
      <c r="F56" s="97">
        <v>0</v>
      </c>
      <c r="G56" s="97">
        <v>0</v>
      </c>
      <c r="H56" s="97">
        <v>200</v>
      </c>
      <c r="I56" s="98">
        <v>0</v>
      </c>
      <c r="J56" s="109">
        <v>0</v>
      </c>
      <c r="K56" s="97">
        <v>0</v>
      </c>
      <c r="L56" s="106">
        <v>199.8</v>
      </c>
      <c r="M56" s="107">
        <v>0</v>
      </c>
      <c r="N56" s="108">
        <v>0</v>
      </c>
      <c r="O56" s="106">
        <v>0</v>
      </c>
      <c r="P56" s="106">
        <v>199.8</v>
      </c>
      <c r="Q56" s="106">
        <v>0</v>
      </c>
      <c r="V56" s="35">
        <v>1</v>
      </c>
      <c r="W56" s="35">
        <v>1</v>
      </c>
    </row>
    <row r="57" spans="1:21" ht="25.5">
      <c r="A57" s="36"/>
      <c r="B57" s="13" t="s">
        <v>147</v>
      </c>
      <c r="C57" s="37"/>
      <c r="D57" s="37"/>
      <c r="E57" s="37"/>
      <c r="F57" s="41">
        <f>F50+F54</f>
        <v>0</v>
      </c>
      <c r="G57" s="41">
        <f aca="true" t="shared" si="17" ref="G57:Q57">G50+G54</f>
        <v>0</v>
      </c>
      <c r="H57" s="41">
        <f t="shared" si="17"/>
        <v>630</v>
      </c>
      <c r="I57" s="62">
        <f t="shared" si="17"/>
        <v>0</v>
      </c>
      <c r="J57" s="64">
        <f t="shared" si="17"/>
        <v>0</v>
      </c>
      <c r="K57" s="41">
        <f t="shared" si="17"/>
        <v>0</v>
      </c>
      <c r="L57" s="41">
        <f t="shared" si="17"/>
        <v>629.3</v>
      </c>
      <c r="M57" s="65">
        <f t="shared" si="17"/>
        <v>0</v>
      </c>
      <c r="N57" s="63">
        <f t="shared" si="17"/>
        <v>0</v>
      </c>
      <c r="O57" s="41">
        <f t="shared" si="17"/>
        <v>0</v>
      </c>
      <c r="P57" s="41">
        <f t="shared" si="17"/>
        <v>629.3</v>
      </c>
      <c r="Q57" s="41">
        <f t="shared" si="17"/>
        <v>0</v>
      </c>
      <c r="R57" s="112" t="s">
        <v>231</v>
      </c>
      <c r="S57" s="139">
        <f>(SUM(J52:M52)/SUM(F52:I52)+SUM(J53:M53)/SUM(F53:I53)+SUM(J55:M55)/SUM(F55:I55)+SUM(J56:M56)/SUM(F56:I56))/4</f>
        <v>0.9993333333333333</v>
      </c>
      <c r="T57" s="112" t="s">
        <v>232</v>
      </c>
      <c r="U57" s="139">
        <f>(SUM(N52:Q52)/SUM(F52:I52)+SUM(N53:Q53)/SUM(F53:I53)+SUM(N55:Q55)/SUM(F55:I55)+SUM(N56:Q56)/SUM(F56:I56))/4</f>
        <v>0.9993333333333333</v>
      </c>
    </row>
    <row r="58" spans="1:21" ht="24" customHeight="1">
      <c r="A58" s="148" t="s">
        <v>180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12"/>
      <c r="S58" s="139"/>
      <c r="T58" s="112"/>
      <c r="U58" s="139"/>
    </row>
    <row r="59" spans="1:21" ht="127.5">
      <c r="A59" s="34" t="s">
        <v>201</v>
      </c>
      <c r="B59" s="32" t="s">
        <v>181</v>
      </c>
      <c r="C59" s="10" t="s">
        <v>169</v>
      </c>
      <c r="D59" s="10" t="s">
        <v>161</v>
      </c>
      <c r="E59" s="10" t="s">
        <v>166</v>
      </c>
      <c r="F59" s="20">
        <f>F60</f>
        <v>0</v>
      </c>
      <c r="G59" s="20">
        <f aca="true" t="shared" si="18" ref="G59:Q59">G60</f>
        <v>500</v>
      </c>
      <c r="H59" s="20">
        <f t="shared" si="18"/>
        <v>500</v>
      </c>
      <c r="I59" s="58">
        <f t="shared" si="18"/>
        <v>0</v>
      </c>
      <c r="J59" s="60">
        <f t="shared" si="18"/>
        <v>0</v>
      </c>
      <c r="K59" s="20">
        <f t="shared" si="18"/>
        <v>0</v>
      </c>
      <c r="L59" s="20">
        <f t="shared" si="18"/>
        <v>0</v>
      </c>
      <c r="M59" s="61">
        <f t="shared" si="18"/>
        <v>0</v>
      </c>
      <c r="N59" s="59">
        <f t="shared" si="18"/>
        <v>0</v>
      </c>
      <c r="O59" s="20">
        <f t="shared" si="18"/>
        <v>0</v>
      </c>
      <c r="P59" s="20">
        <f t="shared" si="18"/>
        <v>0</v>
      </c>
      <c r="Q59" s="20">
        <f t="shared" si="18"/>
        <v>0</v>
      </c>
      <c r="R59" s="112"/>
      <c r="S59" s="139"/>
      <c r="T59" s="112"/>
      <c r="U59" s="139"/>
    </row>
    <row r="60" spans="1:23" ht="178.5">
      <c r="A60" s="91" t="s">
        <v>202</v>
      </c>
      <c r="B60" s="82" t="s">
        <v>182</v>
      </c>
      <c r="C60" s="6" t="s">
        <v>169</v>
      </c>
      <c r="D60" s="6" t="s">
        <v>161</v>
      </c>
      <c r="E60" s="6" t="s">
        <v>166</v>
      </c>
      <c r="F60" s="87">
        <v>0</v>
      </c>
      <c r="G60" s="87">
        <v>500</v>
      </c>
      <c r="H60" s="87">
        <v>500</v>
      </c>
      <c r="I60" s="88">
        <v>0</v>
      </c>
      <c r="J60" s="102">
        <v>0</v>
      </c>
      <c r="K60" s="87">
        <v>0</v>
      </c>
      <c r="L60" s="87">
        <v>0</v>
      </c>
      <c r="M60" s="103">
        <v>0</v>
      </c>
      <c r="N60" s="104">
        <v>0</v>
      </c>
      <c r="O60" s="87">
        <v>0</v>
      </c>
      <c r="P60" s="87">
        <v>0</v>
      </c>
      <c r="Q60" s="87">
        <v>0</v>
      </c>
      <c r="R60" s="112"/>
      <c r="S60" s="139"/>
      <c r="T60" s="112"/>
      <c r="U60" s="139"/>
      <c r="V60" s="35">
        <v>0</v>
      </c>
      <c r="W60" s="35">
        <v>1</v>
      </c>
    </row>
    <row r="61" spans="1:21" ht="135">
      <c r="A61" s="132" t="s">
        <v>203</v>
      </c>
      <c r="B61" s="32" t="s">
        <v>183</v>
      </c>
      <c r="C61" s="10" t="s">
        <v>169</v>
      </c>
      <c r="D61" s="10" t="s">
        <v>161</v>
      </c>
      <c r="E61" s="10" t="s">
        <v>166</v>
      </c>
      <c r="F61" s="20">
        <f>F62</f>
        <v>0</v>
      </c>
      <c r="G61" s="20">
        <f aca="true" t="shared" si="19" ref="G61:Q61">G62</f>
        <v>468.2</v>
      </c>
      <c r="H61" s="20">
        <f t="shared" si="19"/>
        <v>200.7</v>
      </c>
      <c r="I61" s="58">
        <f t="shared" si="19"/>
        <v>0</v>
      </c>
      <c r="J61" s="60">
        <f t="shared" si="19"/>
        <v>0</v>
      </c>
      <c r="K61" s="20">
        <f t="shared" si="19"/>
        <v>468.2</v>
      </c>
      <c r="L61" s="20">
        <f t="shared" si="19"/>
        <v>200.7</v>
      </c>
      <c r="M61" s="61">
        <f t="shared" si="19"/>
        <v>0</v>
      </c>
      <c r="N61" s="59">
        <f t="shared" si="19"/>
        <v>0</v>
      </c>
      <c r="O61" s="20">
        <f t="shared" si="19"/>
        <v>468.2</v>
      </c>
      <c r="P61" s="20">
        <f t="shared" si="19"/>
        <v>200.7</v>
      </c>
      <c r="Q61" s="20">
        <f t="shared" si="19"/>
        <v>0</v>
      </c>
      <c r="R61" s="112"/>
      <c r="S61" s="139"/>
      <c r="T61" s="112"/>
      <c r="U61" s="139"/>
    </row>
    <row r="62" spans="1:23" ht="216.75">
      <c r="A62" s="91" t="s">
        <v>204</v>
      </c>
      <c r="B62" s="82" t="s">
        <v>184</v>
      </c>
      <c r="C62" s="6" t="s">
        <v>169</v>
      </c>
      <c r="D62" s="6" t="s">
        <v>161</v>
      </c>
      <c r="E62" s="6" t="s">
        <v>166</v>
      </c>
      <c r="F62" s="87">
        <v>0</v>
      </c>
      <c r="G62" s="87">
        <v>468.2</v>
      </c>
      <c r="H62" s="87">
        <v>200.7</v>
      </c>
      <c r="I62" s="88">
        <v>0</v>
      </c>
      <c r="J62" s="102">
        <v>0</v>
      </c>
      <c r="K62" s="87">
        <v>468.2</v>
      </c>
      <c r="L62" s="87">
        <v>200.7</v>
      </c>
      <c r="M62" s="103">
        <v>0</v>
      </c>
      <c r="N62" s="104">
        <v>0</v>
      </c>
      <c r="O62" s="87">
        <v>468.2</v>
      </c>
      <c r="P62" s="87">
        <v>200.7</v>
      </c>
      <c r="Q62" s="87">
        <v>0</v>
      </c>
      <c r="R62" s="112"/>
      <c r="S62" s="139"/>
      <c r="T62" s="112"/>
      <c r="U62" s="139"/>
      <c r="V62" s="35">
        <v>1</v>
      </c>
      <c r="W62" s="35">
        <v>1</v>
      </c>
    </row>
    <row r="63" spans="1:21" ht="127.5">
      <c r="A63" s="132" t="s">
        <v>205</v>
      </c>
      <c r="B63" s="32" t="s">
        <v>185</v>
      </c>
      <c r="C63" s="10" t="s">
        <v>169</v>
      </c>
      <c r="D63" s="10" t="s">
        <v>161</v>
      </c>
      <c r="E63" s="10" t="s">
        <v>166</v>
      </c>
      <c r="F63" s="20">
        <f>F64+F65+F66+F67</f>
        <v>0</v>
      </c>
      <c r="G63" s="20">
        <f aca="true" t="shared" si="20" ref="G63:Q63">G64+G65+G66+G67</f>
        <v>0</v>
      </c>
      <c r="H63" s="20">
        <f t="shared" si="20"/>
        <v>179.99999999999997</v>
      </c>
      <c r="I63" s="58">
        <f t="shared" si="20"/>
        <v>0</v>
      </c>
      <c r="J63" s="60">
        <f t="shared" si="20"/>
        <v>0</v>
      </c>
      <c r="K63" s="20">
        <f t="shared" si="20"/>
        <v>0</v>
      </c>
      <c r="L63" s="20">
        <f t="shared" si="20"/>
        <v>179.99999999999997</v>
      </c>
      <c r="M63" s="61">
        <f t="shared" si="20"/>
        <v>0</v>
      </c>
      <c r="N63" s="59">
        <f t="shared" si="20"/>
        <v>0</v>
      </c>
      <c r="O63" s="20">
        <f t="shared" si="20"/>
        <v>0</v>
      </c>
      <c r="P63" s="20">
        <f t="shared" si="20"/>
        <v>179.99999999999997</v>
      </c>
      <c r="Q63" s="20">
        <f t="shared" si="20"/>
        <v>0</v>
      </c>
      <c r="R63" s="112"/>
      <c r="S63" s="139"/>
      <c r="T63" s="112"/>
      <c r="U63" s="139"/>
    </row>
    <row r="64" spans="1:23" ht="127.5">
      <c r="A64" s="91" t="s">
        <v>206</v>
      </c>
      <c r="B64" s="82" t="s">
        <v>186</v>
      </c>
      <c r="C64" s="6" t="s">
        <v>169</v>
      </c>
      <c r="D64" s="6" t="s">
        <v>161</v>
      </c>
      <c r="E64" s="6" t="s">
        <v>166</v>
      </c>
      <c r="F64" s="87">
        <v>0</v>
      </c>
      <c r="G64" s="87">
        <v>0</v>
      </c>
      <c r="H64" s="87">
        <v>70.6</v>
      </c>
      <c r="I64" s="88">
        <v>0</v>
      </c>
      <c r="J64" s="102">
        <v>0</v>
      </c>
      <c r="K64" s="87">
        <v>0</v>
      </c>
      <c r="L64" s="87">
        <v>70.6</v>
      </c>
      <c r="M64" s="103">
        <v>0</v>
      </c>
      <c r="N64" s="104">
        <v>0</v>
      </c>
      <c r="O64" s="87">
        <v>0</v>
      </c>
      <c r="P64" s="87">
        <v>70.6</v>
      </c>
      <c r="Q64" s="87">
        <v>0</v>
      </c>
      <c r="R64" s="112"/>
      <c r="S64" s="139"/>
      <c r="T64" s="112"/>
      <c r="U64" s="139"/>
      <c r="V64" s="35">
        <v>1</v>
      </c>
      <c r="W64" s="35">
        <v>1</v>
      </c>
    </row>
    <row r="65" spans="1:23" ht="127.5">
      <c r="A65" s="91" t="s">
        <v>207</v>
      </c>
      <c r="B65" s="82" t="s">
        <v>187</v>
      </c>
      <c r="C65" s="6" t="s">
        <v>169</v>
      </c>
      <c r="D65" s="6" t="s">
        <v>161</v>
      </c>
      <c r="E65" s="6" t="s">
        <v>166</v>
      </c>
      <c r="F65" s="87">
        <v>0</v>
      </c>
      <c r="G65" s="87">
        <v>0</v>
      </c>
      <c r="H65" s="87">
        <v>42.8</v>
      </c>
      <c r="I65" s="88">
        <v>0</v>
      </c>
      <c r="J65" s="102">
        <v>0</v>
      </c>
      <c r="K65" s="87">
        <v>0</v>
      </c>
      <c r="L65" s="87">
        <v>42.8</v>
      </c>
      <c r="M65" s="103">
        <v>0</v>
      </c>
      <c r="N65" s="104">
        <v>0</v>
      </c>
      <c r="O65" s="87">
        <v>0</v>
      </c>
      <c r="P65" s="87">
        <v>42.8</v>
      </c>
      <c r="Q65" s="87">
        <v>0</v>
      </c>
      <c r="R65" s="112"/>
      <c r="S65" s="139"/>
      <c r="T65" s="112"/>
      <c r="U65" s="139"/>
      <c r="V65" s="35">
        <v>1</v>
      </c>
      <c r="W65" s="35">
        <v>1</v>
      </c>
    </row>
    <row r="66" spans="1:23" ht="127.5">
      <c r="A66" s="91" t="s">
        <v>208</v>
      </c>
      <c r="B66" s="82" t="s">
        <v>188</v>
      </c>
      <c r="C66" s="6" t="s">
        <v>169</v>
      </c>
      <c r="D66" s="6" t="s">
        <v>161</v>
      </c>
      <c r="E66" s="6" t="s">
        <v>166</v>
      </c>
      <c r="F66" s="87">
        <v>0</v>
      </c>
      <c r="G66" s="87">
        <v>0</v>
      </c>
      <c r="H66" s="87">
        <v>59</v>
      </c>
      <c r="I66" s="88">
        <v>0</v>
      </c>
      <c r="J66" s="102">
        <v>0</v>
      </c>
      <c r="K66" s="87">
        <v>0</v>
      </c>
      <c r="L66" s="87">
        <v>59</v>
      </c>
      <c r="M66" s="103">
        <v>0</v>
      </c>
      <c r="N66" s="104">
        <v>0</v>
      </c>
      <c r="O66" s="87">
        <v>0</v>
      </c>
      <c r="P66" s="87">
        <v>59</v>
      </c>
      <c r="Q66" s="87">
        <v>0</v>
      </c>
      <c r="R66" s="112"/>
      <c r="S66" s="139"/>
      <c r="T66" s="112"/>
      <c r="U66" s="139"/>
      <c r="V66" s="35">
        <v>1</v>
      </c>
      <c r="W66" s="35">
        <v>1</v>
      </c>
    </row>
    <row r="67" spans="1:23" ht="127.5">
      <c r="A67" s="91" t="s">
        <v>209</v>
      </c>
      <c r="B67" s="82" t="s">
        <v>189</v>
      </c>
      <c r="C67" s="6" t="s">
        <v>169</v>
      </c>
      <c r="D67" s="6" t="s">
        <v>161</v>
      </c>
      <c r="E67" s="6" t="s">
        <v>166</v>
      </c>
      <c r="F67" s="87">
        <v>0</v>
      </c>
      <c r="G67" s="87">
        <v>0</v>
      </c>
      <c r="H67" s="87">
        <v>7.6</v>
      </c>
      <c r="I67" s="88">
        <v>0</v>
      </c>
      <c r="J67" s="102">
        <v>0</v>
      </c>
      <c r="K67" s="87">
        <v>0</v>
      </c>
      <c r="L67" s="87">
        <v>7.6</v>
      </c>
      <c r="M67" s="103">
        <v>0</v>
      </c>
      <c r="N67" s="104">
        <v>0</v>
      </c>
      <c r="O67" s="87">
        <v>0</v>
      </c>
      <c r="P67" s="87">
        <v>7.6</v>
      </c>
      <c r="Q67" s="87">
        <v>0</v>
      </c>
      <c r="R67" s="112"/>
      <c r="S67" s="139"/>
      <c r="T67" s="112"/>
      <c r="U67" s="139"/>
      <c r="V67" s="35">
        <v>1</v>
      </c>
      <c r="W67" s="35">
        <v>1</v>
      </c>
    </row>
    <row r="68" spans="1:21" ht="148.5">
      <c r="A68" s="132" t="s">
        <v>210</v>
      </c>
      <c r="B68" s="32" t="s">
        <v>190</v>
      </c>
      <c r="C68" s="10" t="s">
        <v>212</v>
      </c>
      <c r="D68" s="10" t="s">
        <v>161</v>
      </c>
      <c r="E68" s="10" t="s">
        <v>166</v>
      </c>
      <c r="F68" s="20">
        <f>F69</f>
        <v>0</v>
      </c>
      <c r="G68" s="20">
        <f aca="true" t="shared" si="21" ref="G68:Q68">G69</f>
        <v>63.4</v>
      </c>
      <c r="H68" s="20">
        <f t="shared" si="21"/>
        <v>5</v>
      </c>
      <c r="I68" s="58">
        <f t="shared" si="21"/>
        <v>0</v>
      </c>
      <c r="J68" s="60">
        <f t="shared" si="21"/>
        <v>0</v>
      </c>
      <c r="K68" s="20">
        <f t="shared" si="21"/>
        <v>0</v>
      </c>
      <c r="L68" s="20">
        <f t="shared" si="21"/>
        <v>0</v>
      </c>
      <c r="M68" s="61">
        <f t="shared" si="21"/>
        <v>0</v>
      </c>
      <c r="N68" s="59">
        <f t="shared" si="21"/>
        <v>0</v>
      </c>
      <c r="O68" s="20">
        <f t="shared" si="21"/>
        <v>0</v>
      </c>
      <c r="P68" s="20">
        <f t="shared" si="21"/>
        <v>0</v>
      </c>
      <c r="Q68" s="20">
        <f t="shared" si="21"/>
        <v>0</v>
      </c>
      <c r="R68" s="112"/>
      <c r="S68" s="139"/>
      <c r="T68" s="112"/>
      <c r="U68" s="139"/>
    </row>
    <row r="69" spans="1:23" ht="114.75">
      <c r="A69" s="91" t="s">
        <v>211</v>
      </c>
      <c r="B69" s="82" t="s">
        <v>191</v>
      </c>
      <c r="C69" s="6" t="s">
        <v>212</v>
      </c>
      <c r="D69" s="6" t="s">
        <v>161</v>
      </c>
      <c r="E69" s="6" t="s">
        <v>166</v>
      </c>
      <c r="F69" s="87">
        <v>0</v>
      </c>
      <c r="G69" s="87">
        <v>63.4</v>
      </c>
      <c r="H69" s="87">
        <v>5</v>
      </c>
      <c r="I69" s="88">
        <v>0</v>
      </c>
      <c r="J69" s="102">
        <v>0</v>
      </c>
      <c r="K69" s="87">
        <v>0</v>
      </c>
      <c r="L69" s="87">
        <v>0</v>
      </c>
      <c r="M69" s="103">
        <v>0</v>
      </c>
      <c r="N69" s="104">
        <v>0</v>
      </c>
      <c r="O69" s="87">
        <v>0</v>
      </c>
      <c r="P69" s="87">
        <v>0</v>
      </c>
      <c r="Q69" s="87">
        <v>0</v>
      </c>
      <c r="R69" s="112"/>
      <c r="S69" s="139"/>
      <c r="T69" s="112"/>
      <c r="U69" s="139"/>
      <c r="V69" s="35">
        <v>0</v>
      </c>
      <c r="W69" s="35">
        <v>1</v>
      </c>
    </row>
    <row r="70" spans="1:23" ht="25.5">
      <c r="A70" s="36"/>
      <c r="B70" s="13" t="s">
        <v>192</v>
      </c>
      <c r="C70" s="37"/>
      <c r="D70" s="37"/>
      <c r="E70" s="37"/>
      <c r="F70" s="23">
        <f>F59+F61+F63+F68</f>
        <v>0</v>
      </c>
      <c r="G70" s="23">
        <f aca="true" t="shared" si="22" ref="G70:Q70">G59+G61+G63+G68</f>
        <v>1031.6000000000001</v>
      </c>
      <c r="H70" s="23">
        <f t="shared" si="22"/>
        <v>885.7</v>
      </c>
      <c r="I70" s="115">
        <f t="shared" si="22"/>
        <v>0</v>
      </c>
      <c r="J70" s="117">
        <f t="shared" si="22"/>
        <v>0</v>
      </c>
      <c r="K70" s="23">
        <f t="shared" si="22"/>
        <v>468.2</v>
      </c>
      <c r="L70" s="23">
        <f t="shared" si="22"/>
        <v>380.69999999999993</v>
      </c>
      <c r="M70" s="118">
        <f t="shared" si="22"/>
        <v>0</v>
      </c>
      <c r="N70" s="116">
        <f t="shared" si="22"/>
        <v>0</v>
      </c>
      <c r="O70" s="23">
        <f t="shared" si="22"/>
        <v>468.2</v>
      </c>
      <c r="P70" s="23">
        <f t="shared" si="22"/>
        <v>380.69999999999993</v>
      </c>
      <c r="Q70" s="23">
        <f t="shared" si="22"/>
        <v>0</v>
      </c>
      <c r="R70" s="112" t="s">
        <v>231</v>
      </c>
      <c r="S70" s="139">
        <f>(SUM(J60:M60)/SUM(F60:I60)+SUM(J62:M62)/SUM(F62:I62)+SUM(J64:M64)/SUM(F64:I64)+SUM(J65:M65)/SUM(F65:I65)+SUM(J66:M66)/SUM(F66:I66)+SUM(J67:M67)/SUM(F67:I67)+SUM(J69:M69)/SUM(F69:I69))/7</f>
        <v>0.7142857142857143</v>
      </c>
      <c r="T70" s="112" t="s">
        <v>232</v>
      </c>
      <c r="U70" s="139">
        <f>(SUM(N60:Q60)/SUM(F60:I60)+SUM(N62:Q62)/SUM(F62:I62)+SUM(N64:Q64)/SUM(F64:I64)+SUM(N65:Q65)/SUM(F65:I65)+SUM(N66:Q66)/SUM(F66:I66)+SUM(N67:Q67)/SUM(F67:I67)+SUM(N69:Q69)/SUM(F69:I69))/7</f>
        <v>0.7142857142857143</v>
      </c>
      <c r="V70" s="35">
        <f>SUM(V9:V69)</f>
        <v>28</v>
      </c>
      <c r="W70" s="35">
        <f>SUM(W9:W69)</f>
        <v>32</v>
      </c>
    </row>
    <row r="71" spans="1:21" ht="63.75">
      <c r="A71" s="119"/>
      <c r="B71" s="122" t="s">
        <v>154</v>
      </c>
      <c r="C71" s="120"/>
      <c r="D71" s="15"/>
      <c r="E71" s="15"/>
      <c r="F71" s="15">
        <f>F10+F27+F39+F48+F57+F70</f>
        <v>0</v>
      </c>
      <c r="G71" s="15">
        <f aca="true" t="shared" si="23" ref="G71:Q71">G10+G27+G39+G48+G57+G70</f>
        <v>47974.99999999999</v>
      </c>
      <c r="H71" s="15">
        <f t="shared" si="23"/>
        <v>20320.7</v>
      </c>
      <c r="I71" s="54">
        <f t="shared" si="23"/>
        <v>0</v>
      </c>
      <c r="J71" s="56">
        <f t="shared" si="23"/>
        <v>0</v>
      </c>
      <c r="K71" s="15">
        <f t="shared" si="23"/>
        <v>23769.8</v>
      </c>
      <c r="L71" s="15">
        <f t="shared" si="23"/>
        <v>16755.25</v>
      </c>
      <c r="M71" s="57">
        <f t="shared" si="23"/>
        <v>0</v>
      </c>
      <c r="N71" s="55">
        <f t="shared" si="23"/>
        <v>0</v>
      </c>
      <c r="O71" s="15">
        <f t="shared" si="23"/>
        <v>23769.8</v>
      </c>
      <c r="P71" s="15">
        <f t="shared" si="23"/>
        <v>16755.25</v>
      </c>
      <c r="Q71" s="15">
        <f t="shared" si="23"/>
        <v>0</v>
      </c>
      <c r="R71" s="112"/>
      <c r="S71" s="139"/>
      <c r="T71" s="112"/>
      <c r="U71" s="139"/>
    </row>
    <row r="72" spans="1:17" ht="15">
      <c r="A72" s="119"/>
      <c r="B72" s="120"/>
      <c r="C72" s="120"/>
      <c r="D72" s="121"/>
      <c r="E72" s="121"/>
      <c r="F72" s="143">
        <f>F71+G71+H71+I71</f>
        <v>68295.7</v>
      </c>
      <c r="G72" s="144"/>
      <c r="H72" s="144"/>
      <c r="I72" s="144"/>
      <c r="J72" s="145">
        <f>J71+K71+L71+M71</f>
        <v>40525.05</v>
      </c>
      <c r="K72" s="144"/>
      <c r="L72" s="144"/>
      <c r="M72" s="146"/>
      <c r="N72" s="144">
        <f>N71+O71+P71+Q71</f>
        <v>40525.05</v>
      </c>
      <c r="O72" s="144"/>
      <c r="P72" s="144"/>
      <c r="Q72" s="146"/>
    </row>
    <row r="73" spans="1:15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5">
      <c r="A74" s="45"/>
      <c r="B74" s="112" t="s">
        <v>152</v>
      </c>
      <c r="C74" s="113">
        <f>F72</f>
        <v>68295.7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5">
      <c r="A75" s="45"/>
      <c r="B75" s="112" t="s">
        <v>153</v>
      </c>
      <c r="C75" s="113">
        <f>N72</f>
        <v>40525.05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5">
      <c r="A76" s="45"/>
      <c r="B76" s="45"/>
      <c r="C76" s="45">
        <f>C75*100/C74</f>
        <v>59.33763033397418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8">
      <c r="A78" s="114"/>
      <c r="B78" s="133" t="s">
        <v>129</v>
      </c>
      <c r="C78" s="134">
        <f>(SUM(N8:Q8)/SUM(F8:I8)+SUM(N12:Q12)/SUM(F12:I12)+SUM(N14:Q14)/SUM(F14:I14)+SUM(N19:Q19)/SUM(F19:I19)+SUM(N24:Q24)/SUM(F24:I24)+SUM(N29:Q29)/SUM(F29:I29)+SUM(N33:Q33)/SUM(F33:I33)+SUM(N37:Q37)/SUM(F37:I37)+SUM(N41:Q41)/SUM(F41:I41)+SUM(N43:Q43)/SUM(F43:I43)+SUM(N45:Q45)/SUM(F45:I45)+SUM(N50:Q50)/SUM(F50:I50)+SUM(N54:Q54)/SUM(F54:I54)+SUM(N59:Q59)/SUM(F59:I59)+SUM(N61:Q61)/SUM(F61:I61)+SUM(N63:Q63)/SUM(F63:I63)+SUM(N68:Q68)/SUM(F68:I68))/17</f>
        <v>0.8237134556988623</v>
      </c>
      <c r="D78" s="133" t="s">
        <v>130</v>
      </c>
      <c r="E78" s="134">
        <f>(SUM(J8:M8)/SUM(F8:I8)+SUM(J12:M12)/SUM(F12:I12)+SUM(J14:M14)/SUM(F14:I14)+SUM(J19:M19)/SUM(F19:I19)+SUM(J24:M24)/SUM(F24:I24)+SUM(J29:M29)/SUM(F29:I29)+SUM(J33:M33)/SUM(F33:I33)+SUM(J37:M37)/SUM(F37:I37)+SUM(J41:M41)/SUM(F41:I41)+SUM(J43:M43)/SUM(F43:I43)+SUM(J45:M45)/SUM(F45:I45)+SUM(J50:M50)/SUM(F50:I50)+SUM(J54:M54)/SUM(F54:I54)+SUM(J59:M59)/SUM(F59:I59)+SUM(J61:M61)/SUM(F61:I61)+SUM(J63:M63)/SUM(F63:I63)+SUM(J68:M68)/SUM(F68:I68))/17</f>
        <v>0.8237134556988623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0"/>
    </row>
    <row r="108" ht="12.75">
      <c r="A108" s="30"/>
    </row>
  </sheetData>
  <sheetProtection/>
  <mergeCells count="20">
    <mergeCell ref="A1:Q1"/>
    <mergeCell ref="A2:Q2"/>
    <mergeCell ref="A3:Q3"/>
    <mergeCell ref="A49:Q49"/>
    <mergeCell ref="A7:Q7"/>
    <mergeCell ref="J4:M4"/>
    <mergeCell ref="N4:Q4"/>
    <mergeCell ref="A4:A5"/>
    <mergeCell ref="B4:B5"/>
    <mergeCell ref="C4:C5"/>
    <mergeCell ref="D4:D5"/>
    <mergeCell ref="E4:E5"/>
    <mergeCell ref="F4:I4"/>
    <mergeCell ref="A11:Q11"/>
    <mergeCell ref="A28:Q28"/>
    <mergeCell ref="F72:I72"/>
    <mergeCell ref="J72:M72"/>
    <mergeCell ref="N72:Q72"/>
    <mergeCell ref="A40:Q40"/>
    <mergeCell ref="A58:Q58"/>
  </mergeCells>
  <printOptions/>
  <pageMargins left="0.1968503937007874" right="0.1968503937007874" top="0.5905511811023623" bottom="0.3937007874015748" header="0" footer="0"/>
  <pageSetup fitToHeight="10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ySplit="5" topLeftCell="A55" activePane="bottomLeft" state="frozen"/>
      <selection pane="topLeft" activeCell="A1" sqref="A1"/>
      <selection pane="bottomLeft" activeCell="K60" sqref="K60"/>
    </sheetView>
  </sheetViews>
  <sheetFormatPr defaultColWidth="9.140625" defaultRowHeight="15"/>
  <cols>
    <col min="1" max="1" width="4.140625" style="123" customWidth="1"/>
    <col min="2" max="2" width="30.421875" style="123" customWidth="1"/>
    <col min="3" max="3" width="8.7109375" style="123" customWidth="1"/>
    <col min="4" max="4" width="10.8515625" style="123" customWidth="1"/>
    <col min="5" max="6" width="9.140625" style="123" customWidth="1"/>
    <col min="7" max="7" width="14.140625" style="123" customWidth="1"/>
    <col min="8" max="8" width="14.00390625" style="123" customWidth="1"/>
    <col min="9" max="16384" width="9.140625" style="123" customWidth="1"/>
  </cols>
  <sheetData>
    <row r="1" spans="1:7" ht="30" customHeight="1">
      <c r="A1" s="162" t="s">
        <v>144</v>
      </c>
      <c r="B1" s="162"/>
      <c r="C1" s="162"/>
      <c r="D1" s="162"/>
      <c r="E1" s="162"/>
      <c r="F1" s="162"/>
      <c r="G1" s="162"/>
    </row>
    <row r="2" spans="1:7" ht="15">
      <c r="A2" s="163" t="s">
        <v>159</v>
      </c>
      <c r="B2" s="163"/>
      <c r="C2" s="163"/>
      <c r="D2" s="163"/>
      <c r="E2" s="163"/>
      <c r="F2" s="163"/>
      <c r="G2" s="163"/>
    </row>
    <row r="3" spans="1:7" ht="15">
      <c r="A3" s="156" t="s">
        <v>24</v>
      </c>
      <c r="B3" s="156" t="s">
        <v>25</v>
      </c>
      <c r="C3" s="156" t="s">
        <v>151</v>
      </c>
      <c r="D3" s="156" t="s">
        <v>43</v>
      </c>
      <c r="E3" s="156"/>
      <c r="F3" s="156"/>
      <c r="G3" s="156" t="s">
        <v>44</v>
      </c>
    </row>
    <row r="4" spans="1:7" ht="15">
      <c r="A4" s="156"/>
      <c r="B4" s="156"/>
      <c r="C4" s="156"/>
      <c r="D4" s="156" t="s">
        <v>42</v>
      </c>
      <c r="E4" s="156" t="s">
        <v>26</v>
      </c>
      <c r="F4" s="156"/>
      <c r="G4" s="156"/>
    </row>
    <row r="5" spans="1:7" ht="39" customHeight="1">
      <c r="A5" s="156"/>
      <c r="B5" s="156"/>
      <c r="C5" s="156"/>
      <c r="D5" s="156"/>
      <c r="E5" s="80" t="s">
        <v>27</v>
      </c>
      <c r="F5" s="80" t="s">
        <v>28</v>
      </c>
      <c r="G5" s="156"/>
    </row>
    <row r="6" spans="1:7" ht="1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</row>
    <row r="7" spans="1:7" ht="32.25" customHeight="1">
      <c r="A7" s="164" t="s">
        <v>96</v>
      </c>
      <c r="B7" s="164"/>
      <c r="C7" s="164"/>
      <c r="D7" s="164"/>
      <c r="E7" s="164"/>
      <c r="F7" s="164"/>
      <c r="G7" s="164"/>
    </row>
    <row r="8" spans="1:8" ht="51">
      <c r="A8" s="24">
        <v>1</v>
      </c>
      <c r="B8" s="28" t="s">
        <v>138</v>
      </c>
      <c r="C8" s="24" t="s">
        <v>30</v>
      </c>
      <c r="D8" s="24">
        <v>1</v>
      </c>
      <c r="E8" s="24">
        <v>2</v>
      </c>
      <c r="F8" s="24">
        <v>2</v>
      </c>
      <c r="G8" s="42">
        <f>F8/E8</f>
        <v>1</v>
      </c>
      <c r="H8" s="123">
        <f>IF(G8&gt;90%,1,0)</f>
        <v>1</v>
      </c>
    </row>
    <row r="9" spans="1:8" ht="51">
      <c r="A9" s="24">
        <v>2</v>
      </c>
      <c r="B9" s="28" t="s">
        <v>160</v>
      </c>
      <c r="C9" s="24" t="s">
        <v>30</v>
      </c>
      <c r="D9" s="24">
        <v>0</v>
      </c>
      <c r="E9" s="24">
        <v>6</v>
      </c>
      <c r="F9" s="79">
        <v>10</v>
      </c>
      <c r="G9" s="42">
        <f>F9/E9</f>
        <v>1.6666666666666667</v>
      </c>
      <c r="H9" s="123">
        <f aca="true" t="shared" si="0" ref="H9:H58">IF(G9&gt;90%,1,0)</f>
        <v>1</v>
      </c>
    </row>
    <row r="10" spans="1:7" ht="31.5" customHeight="1">
      <c r="A10" s="164" t="s">
        <v>95</v>
      </c>
      <c r="B10" s="164"/>
      <c r="C10" s="164"/>
      <c r="D10" s="164"/>
      <c r="E10" s="164"/>
      <c r="F10" s="164"/>
      <c r="G10" s="164"/>
    </row>
    <row r="11" spans="1:8" ht="25.5">
      <c r="A11" s="24">
        <v>3</v>
      </c>
      <c r="B11" s="26" t="s">
        <v>81</v>
      </c>
      <c r="C11" s="25" t="s">
        <v>82</v>
      </c>
      <c r="D11" s="6">
        <v>17932</v>
      </c>
      <c r="E11" s="6">
        <v>18364</v>
      </c>
      <c r="F11" s="6">
        <v>15579</v>
      </c>
      <c r="G11" s="124">
        <f>F11/E11</f>
        <v>0.8483445872358963</v>
      </c>
      <c r="H11" s="123">
        <f t="shared" si="0"/>
        <v>0</v>
      </c>
    </row>
    <row r="12" spans="1:8" ht="27.75" customHeight="1">
      <c r="A12" s="24">
        <v>4</v>
      </c>
      <c r="B12" s="7" t="s">
        <v>83</v>
      </c>
      <c r="C12" s="80" t="s">
        <v>82</v>
      </c>
      <c r="D12" s="6">
        <v>9175</v>
      </c>
      <c r="E12" s="6">
        <v>5630</v>
      </c>
      <c r="F12" s="6">
        <v>4890</v>
      </c>
      <c r="G12" s="124">
        <f aca="true" t="shared" si="1" ref="G12:G19">F12/E12</f>
        <v>0.8685612788632326</v>
      </c>
      <c r="H12" s="123">
        <f t="shared" si="0"/>
        <v>0</v>
      </c>
    </row>
    <row r="13" spans="1:8" ht="27.75" customHeight="1">
      <c r="A13" s="24">
        <v>5</v>
      </c>
      <c r="B13" s="26" t="s">
        <v>84</v>
      </c>
      <c r="C13" s="25" t="s">
        <v>85</v>
      </c>
      <c r="D13" s="6">
        <v>36675</v>
      </c>
      <c r="E13" s="6">
        <v>38633</v>
      </c>
      <c r="F13" s="6">
        <v>38633</v>
      </c>
      <c r="G13" s="124">
        <f t="shared" si="1"/>
        <v>1</v>
      </c>
      <c r="H13" s="123">
        <f t="shared" si="0"/>
        <v>1</v>
      </c>
    </row>
    <row r="14" spans="1:8" ht="25.5">
      <c r="A14" s="24">
        <v>6</v>
      </c>
      <c r="B14" s="26" t="s">
        <v>86</v>
      </c>
      <c r="C14" s="25" t="s">
        <v>82</v>
      </c>
      <c r="D14" s="6">
        <v>32</v>
      </c>
      <c r="E14" s="6">
        <v>26</v>
      </c>
      <c r="F14" s="6">
        <v>34.5</v>
      </c>
      <c r="G14" s="124">
        <f t="shared" si="1"/>
        <v>1.3269230769230769</v>
      </c>
      <c r="H14" s="123">
        <f t="shared" si="0"/>
        <v>1</v>
      </c>
    </row>
    <row r="15" spans="1:8" ht="25.5">
      <c r="A15" s="24">
        <v>7</v>
      </c>
      <c r="B15" s="26" t="s">
        <v>87</v>
      </c>
      <c r="C15" s="25" t="s">
        <v>88</v>
      </c>
      <c r="D15" s="6">
        <v>1</v>
      </c>
      <c r="E15" s="6">
        <v>2</v>
      </c>
      <c r="F15" s="6">
        <v>2</v>
      </c>
      <c r="G15" s="124">
        <f t="shared" si="1"/>
        <v>1</v>
      </c>
      <c r="H15" s="123">
        <f t="shared" si="0"/>
        <v>1</v>
      </c>
    </row>
    <row r="16" spans="1:8" ht="38.25">
      <c r="A16" s="24">
        <v>8</v>
      </c>
      <c r="B16" s="26" t="s">
        <v>89</v>
      </c>
      <c r="C16" s="25" t="s">
        <v>90</v>
      </c>
      <c r="D16" s="6">
        <v>89</v>
      </c>
      <c r="E16" s="6">
        <v>100</v>
      </c>
      <c r="F16" s="6">
        <v>89</v>
      </c>
      <c r="G16" s="124">
        <f t="shared" si="1"/>
        <v>0.89</v>
      </c>
      <c r="H16" s="123">
        <f t="shared" si="0"/>
        <v>0</v>
      </c>
    </row>
    <row r="17" spans="1:8" ht="89.25">
      <c r="A17" s="24">
        <v>9</v>
      </c>
      <c r="B17" s="26" t="s">
        <v>91</v>
      </c>
      <c r="C17" s="25" t="s">
        <v>92</v>
      </c>
      <c r="D17" s="6">
        <v>27.4</v>
      </c>
      <c r="E17" s="6">
        <v>30.5</v>
      </c>
      <c r="F17" s="6">
        <v>29</v>
      </c>
      <c r="G17" s="124">
        <f t="shared" si="1"/>
        <v>0.9508196721311475</v>
      </c>
      <c r="H17" s="123">
        <f t="shared" si="0"/>
        <v>1</v>
      </c>
    </row>
    <row r="18" spans="1:8" ht="25.5">
      <c r="A18" s="24">
        <v>10</v>
      </c>
      <c r="B18" s="26" t="s">
        <v>93</v>
      </c>
      <c r="C18" s="25" t="s">
        <v>82</v>
      </c>
      <c r="D18" s="6">
        <v>37</v>
      </c>
      <c r="E18" s="6">
        <v>32</v>
      </c>
      <c r="F18" s="6">
        <v>71</v>
      </c>
      <c r="G18" s="124">
        <f t="shared" si="1"/>
        <v>2.21875</v>
      </c>
      <c r="H18" s="123">
        <f t="shared" si="0"/>
        <v>1</v>
      </c>
    </row>
    <row r="19" spans="1:8" ht="89.25">
      <c r="A19" s="24">
        <v>11</v>
      </c>
      <c r="B19" s="26" t="s">
        <v>94</v>
      </c>
      <c r="C19" s="25" t="s">
        <v>82</v>
      </c>
      <c r="D19" s="6">
        <v>835</v>
      </c>
      <c r="E19" s="6">
        <v>700</v>
      </c>
      <c r="F19" s="6">
        <v>1016</v>
      </c>
      <c r="G19" s="124">
        <f t="shared" si="1"/>
        <v>1.4514285714285715</v>
      </c>
      <c r="H19" s="123">
        <f t="shared" si="0"/>
        <v>1</v>
      </c>
    </row>
    <row r="20" spans="1:7" ht="15">
      <c r="A20" s="164" t="s">
        <v>7</v>
      </c>
      <c r="B20" s="164"/>
      <c r="C20" s="164"/>
      <c r="D20" s="164"/>
      <c r="E20" s="164"/>
      <c r="F20" s="164"/>
      <c r="G20" s="164"/>
    </row>
    <row r="21" spans="1:8" ht="38.25">
      <c r="A21" s="1">
        <v>12</v>
      </c>
      <c r="B21" s="2" t="s">
        <v>29</v>
      </c>
      <c r="C21" s="3" t="s">
        <v>30</v>
      </c>
      <c r="D21" s="1">
        <v>315</v>
      </c>
      <c r="E21" s="1">
        <v>324</v>
      </c>
      <c r="F21" s="1">
        <v>389.4</v>
      </c>
      <c r="G21" s="125">
        <f>F21/E21</f>
        <v>1.2018518518518517</v>
      </c>
      <c r="H21" s="123">
        <f t="shared" si="0"/>
        <v>1</v>
      </c>
    </row>
    <row r="22" spans="1:8" ht="102">
      <c r="A22" s="4">
        <v>13</v>
      </c>
      <c r="B22" s="2" t="s">
        <v>31</v>
      </c>
      <c r="C22" s="1" t="s">
        <v>32</v>
      </c>
      <c r="D22" s="1">
        <v>45</v>
      </c>
      <c r="E22" s="1">
        <v>45</v>
      </c>
      <c r="F22" s="1">
        <v>44.3</v>
      </c>
      <c r="G22" s="125">
        <f aca="true" t="shared" si="2" ref="G22:G47">F22/E22</f>
        <v>0.9844444444444443</v>
      </c>
      <c r="H22" s="123">
        <f t="shared" si="0"/>
        <v>1</v>
      </c>
    </row>
    <row r="23" spans="1:8" ht="204">
      <c r="A23" s="1">
        <v>14</v>
      </c>
      <c r="B23" s="78" t="s">
        <v>33</v>
      </c>
      <c r="C23" s="1" t="s">
        <v>30</v>
      </c>
      <c r="D23" s="1">
        <v>125</v>
      </c>
      <c r="E23" s="1">
        <v>120</v>
      </c>
      <c r="F23" s="1">
        <v>162</v>
      </c>
      <c r="G23" s="125">
        <f t="shared" si="2"/>
        <v>1.35</v>
      </c>
      <c r="H23" s="123">
        <f t="shared" si="0"/>
        <v>1</v>
      </c>
    </row>
    <row r="24" spans="1:8" ht="105.75" customHeight="1">
      <c r="A24" s="4">
        <v>15</v>
      </c>
      <c r="B24" s="5" t="s">
        <v>34</v>
      </c>
      <c r="C24" s="80" t="s">
        <v>30</v>
      </c>
      <c r="D24" s="80">
        <v>15</v>
      </c>
      <c r="E24" s="6">
        <v>15</v>
      </c>
      <c r="F24" s="6">
        <v>15</v>
      </c>
      <c r="G24" s="125">
        <f t="shared" si="2"/>
        <v>1</v>
      </c>
      <c r="H24" s="123">
        <f t="shared" si="0"/>
        <v>1</v>
      </c>
    </row>
    <row r="25" spans="1:8" ht="76.5">
      <c r="A25" s="1">
        <v>16</v>
      </c>
      <c r="B25" s="5" t="s">
        <v>35</v>
      </c>
      <c r="C25" s="80" t="s">
        <v>30</v>
      </c>
      <c r="D25" s="80">
        <v>282</v>
      </c>
      <c r="E25" s="6">
        <v>300</v>
      </c>
      <c r="F25" s="6">
        <v>300</v>
      </c>
      <c r="G25" s="125">
        <f t="shared" si="2"/>
        <v>1</v>
      </c>
      <c r="H25" s="123">
        <f t="shared" si="0"/>
        <v>1</v>
      </c>
    </row>
    <row r="26" spans="1:8" ht="89.25">
      <c r="A26" s="4">
        <v>17</v>
      </c>
      <c r="B26" s="5" t="s">
        <v>36</v>
      </c>
      <c r="C26" s="80" t="s">
        <v>30</v>
      </c>
      <c r="D26" s="80">
        <v>13</v>
      </c>
      <c r="E26" s="6">
        <v>9</v>
      </c>
      <c r="F26" s="6">
        <v>12</v>
      </c>
      <c r="G26" s="125">
        <f t="shared" si="2"/>
        <v>1.3333333333333333</v>
      </c>
      <c r="H26" s="123">
        <f t="shared" si="0"/>
        <v>1</v>
      </c>
    </row>
    <row r="27" spans="1:8" ht="63.75">
      <c r="A27" s="1">
        <v>18</v>
      </c>
      <c r="B27" s="5" t="s">
        <v>37</v>
      </c>
      <c r="C27" s="80" t="s">
        <v>30</v>
      </c>
      <c r="D27" s="80">
        <v>2</v>
      </c>
      <c r="E27" s="6">
        <v>2</v>
      </c>
      <c r="F27" s="6">
        <v>2</v>
      </c>
      <c r="G27" s="125">
        <f t="shared" si="2"/>
        <v>1</v>
      </c>
      <c r="H27" s="123">
        <f t="shared" si="0"/>
        <v>1</v>
      </c>
    </row>
    <row r="28" spans="1:7" ht="76.5">
      <c r="A28" s="4">
        <v>19</v>
      </c>
      <c r="B28" s="5" t="s">
        <v>38</v>
      </c>
      <c r="C28" s="81" t="s">
        <v>30</v>
      </c>
      <c r="D28" s="81">
        <v>6</v>
      </c>
      <c r="E28" s="6">
        <v>0</v>
      </c>
      <c r="F28" s="6">
        <v>0</v>
      </c>
      <c r="G28" s="125"/>
    </row>
    <row r="29" spans="1:7" ht="63.75">
      <c r="A29" s="1">
        <v>20</v>
      </c>
      <c r="B29" s="5" t="s">
        <v>39</v>
      </c>
      <c r="C29" s="81" t="s">
        <v>30</v>
      </c>
      <c r="D29" s="81">
        <v>11</v>
      </c>
      <c r="E29" s="6">
        <v>0</v>
      </c>
      <c r="F29" s="6">
        <v>0</v>
      </c>
      <c r="G29" s="125"/>
    </row>
    <row r="30" spans="1:8" ht="76.5">
      <c r="A30" s="4">
        <v>21</v>
      </c>
      <c r="B30" s="5" t="s">
        <v>40</v>
      </c>
      <c r="C30" s="81" t="s">
        <v>41</v>
      </c>
      <c r="D30" s="80">
        <v>21</v>
      </c>
      <c r="E30" s="6">
        <v>10</v>
      </c>
      <c r="F30" s="6">
        <v>16</v>
      </c>
      <c r="G30" s="125">
        <f t="shared" si="2"/>
        <v>1.6</v>
      </c>
      <c r="H30" s="123">
        <f t="shared" si="0"/>
        <v>1</v>
      </c>
    </row>
    <row r="31" spans="1:8" ht="63.75">
      <c r="A31" s="1">
        <v>22</v>
      </c>
      <c r="B31" s="5" t="s">
        <v>174</v>
      </c>
      <c r="C31" s="80" t="s">
        <v>30</v>
      </c>
      <c r="D31" s="80">
        <v>0</v>
      </c>
      <c r="E31" s="6">
        <v>18</v>
      </c>
      <c r="F31" s="6">
        <v>26</v>
      </c>
      <c r="G31" s="125">
        <f t="shared" si="2"/>
        <v>1.4444444444444444</v>
      </c>
      <c r="H31" s="123">
        <f t="shared" si="0"/>
        <v>1</v>
      </c>
    </row>
    <row r="32" spans="1:8" ht="102">
      <c r="A32" s="4">
        <v>23</v>
      </c>
      <c r="B32" s="5" t="s">
        <v>175</v>
      </c>
      <c r="C32" s="81" t="s">
        <v>30</v>
      </c>
      <c r="D32" s="80">
        <v>0</v>
      </c>
      <c r="E32" s="6">
        <v>2</v>
      </c>
      <c r="F32" s="6">
        <v>2</v>
      </c>
      <c r="G32" s="125">
        <f t="shared" si="2"/>
        <v>1</v>
      </c>
      <c r="H32" s="123">
        <f t="shared" si="0"/>
        <v>1</v>
      </c>
    </row>
    <row r="33" spans="1:8" ht="76.5">
      <c r="A33" s="1">
        <v>24</v>
      </c>
      <c r="B33" s="5" t="s">
        <v>176</v>
      </c>
      <c r="C33" s="81" t="s">
        <v>30</v>
      </c>
      <c r="D33" s="81">
        <v>0</v>
      </c>
      <c r="E33" s="6">
        <v>2</v>
      </c>
      <c r="F33" s="6">
        <v>2</v>
      </c>
      <c r="G33" s="125">
        <f t="shared" si="2"/>
        <v>1</v>
      </c>
      <c r="H33" s="123">
        <f t="shared" si="0"/>
        <v>1</v>
      </c>
    </row>
    <row r="34" spans="1:8" ht="165.75">
      <c r="A34" s="4">
        <v>25</v>
      </c>
      <c r="B34" s="5" t="s">
        <v>177</v>
      </c>
      <c r="C34" s="81" t="s">
        <v>90</v>
      </c>
      <c r="D34" s="81">
        <v>21.5</v>
      </c>
      <c r="E34" s="6">
        <v>15</v>
      </c>
      <c r="F34" s="6">
        <v>24</v>
      </c>
      <c r="G34" s="125">
        <f t="shared" si="2"/>
        <v>1.6</v>
      </c>
      <c r="H34" s="123">
        <f t="shared" si="0"/>
        <v>1</v>
      </c>
    </row>
    <row r="35" spans="1:7" ht="29.25" customHeight="1">
      <c r="A35" s="165" t="s">
        <v>149</v>
      </c>
      <c r="B35" s="165"/>
      <c r="C35" s="165"/>
      <c r="D35" s="165"/>
      <c r="E35" s="165"/>
      <c r="F35" s="165"/>
      <c r="G35" s="165"/>
    </row>
    <row r="36" spans="1:8" ht="25.5">
      <c r="A36" s="80">
        <v>26</v>
      </c>
      <c r="B36" s="5" t="s">
        <v>103</v>
      </c>
      <c r="C36" s="80" t="s">
        <v>30</v>
      </c>
      <c r="D36" s="1">
        <v>5</v>
      </c>
      <c r="E36" s="1">
        <v>2</v>
      </c>
      <c r="F36" s="1">
        <v>2</v>
      </c>
      <c r="G36" s="130">
        <f t="shared" si="2"/>
        <v>1</v>
      </c>
      <c r="H36" s="123">
        <f t="shared" si="0"/>
        <v>1</v>
      </c>
    </row>
    <row r="37" spans="1:7" ht="25.5">
      <c r="A37" s="80">
        <v>27</v>
      </c>
      <c r="B37" s="5" t="s">
        <v>104</v>
      </c>
      <c r="C37" s="80" t="s">
        <v>30</v>
      </c>
      <c r="D37" s="1">
        <v>0</v>
      </c>
      <c r="E37" s="1">
        <v>0</v>
      </c>
      <c r="F37" s="1">
        <v>0</v>
      </c>
      <c r="G37" s="130"/>
    </row>
    <row r="38" spans="1:7" ht="25.5">
      <c r="A38" s="131">
        <v>28</v>
      </c>
      <c r="B38" s="5" t="s">
        <v>105</v>
      </c>
      <c r="C38" s="80" t="s">
        <v>30</v>
      </c>
      <c r="D38" s="1">
        <v>0</v>
      </c>
      <c r="E38" s="70" t="s">
        <v>143</v>
      </c>
      <c r="F38" s="1">
        <v>0</v>
      </c>
      <c r="G38" s="130"/>
    </row>
    <row r="39" spans="1:8" ht="51">
      <c r="A39" s="131">
        <v>29</v>
      </c>
      <c r="B39" s="5" t="s">
        <v>106</v>
      </c>
      <c r="C39" s="80" t="s">
        <v>30</v>
      </c>
      <c r="D39" s="6">
        <v>2</v>
      </c>
      <c r="E39" s="6">
        <v>2</v>
      </c>
      <c r="F39" s="6">
        <v>2</v>
      </c>
      <c r="G39" s="130">
        <f t="shared" si="2"/>
        <v>1</v>
      </c>
      <c r="H39" s="123">
        <f t="shared" si="0"/>
        <v>1</v>
      </c>
    </row>
    <row r="40" spans="1:8" ht="76.5">
      <c r="A40" s="131">
        <v>30</v>
      </c>
      <c r="B40" s="5" t="s">
        <v>142</v>
      </c>
      <c r="C40" s="80" t="s">
        <v>90</v>
      </c>
      <c r="D40" s="6">
        <v>57.2</v>
      </c>
      <c r="E40" s="6">
        <v>57.1</v>
      </c>
      <c r="F40" s="6">
        <v>57.1</v>
      </c>
      <c r="G40" s="130">
        <f t="shared" si="2"/>
        <v>1</v>
      </c>
      <c r="H40" s="123">
        <f t="shared" si="0"/>
        <v>1</v>
      </c>
    </row>
    <row r="41" spans="1:8" ht="63.75">
      <c r="A41" s="131">
        <v>31</v>
      </c>
      <c r="B41" s="5" t="s">
        <v>107</v>
      </c>
      <c r="C41" s="80" t="s">
        <v>90</v>
      </c>
      <c r="D41" s="6">
        <v>100</v>
      </c>
      <c r="E41" s="6">
        <v>100</v>
      </c>
      <c r="F41" s="6">
        <v>100</v>
      </c>
      <c r="G41" s="130">
        <f t="shared" si="2"/>
        <v>1</v>
      </c>
      <c r="H41" s="123">
        <f t="shared" si="0"/>
        <v>1</v>
      </c>
    </row>
    <row r="42" spans="1:7" ht="27.75" customHeight="1">
      <c r="A42" s="165" t="s">
        <v>150</v>
      </c>
      <c r="B42" s="165"/>
      <c r="C42" s="165"/>
      <c r="D42" s="165"/>
      <c r="E42" s="165"/>
      <c r="F42" s="165"/>
      <c r="G42" s="165"/>
    </row>
    <row r="43" spans="1:7" ht="25.5">
      <c r="A43" s="80">
        <v>32</v>
      </c>
      <c r="B43" s="27" t="s">
        <v>97</v>
      </c>
      <c r="C43" s="80" t="s">
        <v>98</v>
      </c>
      <c r="D43" s="6">
        <v>0</v>
      </c>
      <c r="E43" s="79">
        <v>0</v>
      </c>
      <c r="F43" s="6">
        <v>0</v>
      </c>
      <c r="G43" s="130"/>
    </row>
    <row r="44" spans="1:7" ht="51">
      <c r="A44" s="80">
        <v>33</v>
      </c>
      <c r="B44" s="27" t="s">
        <v>139</v>
      </c>
      <c r="C44" s="80" t="s">
        <v>99</v>
      </c>
      <c r="D44" s="6">
        <v>0</v>
      </c>
      <c r="E44" s="79">
        <v>0</v>
      </c>
      <c r="F44" s="6">
        <v>0</v>
      </c>
      <c r="G44" s="130"/>
    </row>
    <row r="45" spans="1:8" ht="25.5">
      <c r="A45" s="131">
        <v>34</v>
      </c>
      <c r="B45" s="27" t="s">
        <v>140</v>
      </c>
      <c r="C45" s="80" t="s">
        <v>30</v>
      </c>
      <c r="D45" s="6">
        <v>3497</v>
      </c>
      <c r="E45" s="79">
        <v>2800</v>
      </c>
      <c r="F45" s="6">
        <v>1379</v>
      </c>
      <c r="G45" s="130">
        <f t="shared" si="2"/>
        <v>0.4925</v>
      </c>
      <c r="H45" s="123">
        <f t="shared" si="0"/>
        <v>0</v>
      </c>
    </row>
    <row r="46" spans="1:8" ht="25.5">
      <c r="A46" s="131">
        <v>35</v>
      </c>
      <c r="B46" s="27" t="s">
        <v>100</v>
      </c>
      <c r="C46" s="80" t="s">
        <v>30</v>
      </c>
      <c r="D46" s="6">
        <v>6</v>
      </c>
      <c r="E46" s="79">
        <v>3</v>
      </c>
      <c r="F46" s="6">
        <v>6</v>
      </c>
      <c r="G46" s="130">
        <f t="shared" si="2"/>
        <v>2</v>
      </c>
      <c r="H46" s="123">
        <f t="shared" si="0"/>
        <v>1</v>
      </c>
    </row>
    <row r="47" spans="1:8" ht="38.25">
      <c r="A47" s="131">
        <v>36</v>
      </c>
      <c r="B47" s="27" t="s">
        <v>101</v>
      </c>
      <c r="C47" s="80" t="s">
        <v>102</v>
      </c>
      <c r="D47" s="6">
        <v>1</v>
      </c>
      <c r="E47" s="79">
        <v>1.2</v>
      </c>
      <c r="F47" s="6">
        <v>1</v>
      </c>
      <c r="G47" s="130">
        <f t="shared" si="2"/>
        <v>0.8333333333333334</v>
      </c>
      <c r="H47" s="123">
        <f t="shared" si="0"/>
        <v>0</v>
      </c>
    </row>
    <row r="48" spans="1:7" ht="38.25">
      <c r="A48" s="131">
        <v>37</v>
      </c>
      <c r="B48" s="27" t="s">
        <v>141</v>
      </c>
      <c r="C48" s="80" t="s">
        <v>30</v>
      </c>
      <c r="D48" s="6">
        <v>0</v>
      </c>
      <c r="E48" s="6">
        <v>0</v>
      </c>
      <c r="F48" s="6">
        <v>0</v>
      </c>
      <c r="G48" s="130"/>
    </row>
    <row r="49" spans="1:7" ht="31.5" customHeight="1">
      <c r="A49" s="161" t="s">
        <v>180</v>
      </c>
      <c r="B49" s="161"/>
      <c r="C49" s="161"/>
      <c r="D49" s="161"/>
      <c r="E49" s="161"/>
      <c r="F49" s="161"/>
      <c r="G49" s="161"/>
    </row>
    <row r="50" spans="1:8" ht="89.25">
      <c r="A50" s="6">
        <v>38</v>
      </c>
      <c r="B50" s="135" t="s">
        <v>213</v>
      </c>
      <c r="C50" s="79" t="s">
        <v>222</v>
      </c>
      <c r="D50" s="131" t="s">
        <v>229</v>
      </c>
      <c r="E50" s="79" t="s">
        <v>227</v>
      </c>
      <c r="F50" s="131" t="s">
        <v>229</v>
      </c>
      <c r="G50" s="125" t="s">
        <v>230</v>
      </c>
      <c r="H50" s="123">
        <f t="shared" si="0"/>
        <v>1</v>
      </c>
    </row>
    <row r="51" spans="1:8" ht="76.5">
      <c r="A51" s="6">
        <v>39</v>
      </c>
      <c r="B51" s="7" t="s">
        <v>214</v>
      </c>
      <c r="C51" s="79" t="s">
        <v>223</v>
      </c>
      <c r="D51" s="137">
        <v>4</v>
      </c>
      <c r="E51" s="6">
        <v>4</v>
      </c>
      <c r="F51" s="131">
        <v>4</v>
      </c>
      <c r="G51" s="138">
        <f>F51/E51</f>
        <v>1</v>
      </c>
      <c r="H51" s="123">
        <f t="shared" si="0"/>
        <v>1</v>
      </c>
    </row>
    <row r="52" spans="1:8" ht="38.25">
      <c r="A52" s="6">
        <v>40</v>
      </c>
      <c r="B52" s="7" t="s">
        <v>215</v>
      </c>
      <c r="C52" s="137" t="s">
        <v>224</v>
      </c>
      <c r="D52" s="137">
        <v>605</v>
      </c>
      <c r="E52" s="6">
        <v>600</v>
      </c>
      <c r="F52" s="6">
        <v>602</v>
      </c>
      <c r="G52" s="138">
        <f aca="true" t="shared" si="3" ref="G52:G58">F52/E52</f>
        <v>1.0033333333333334</v>
      </c>
      <c r="H52" s="123">
        <f t="shared" si="0"/>
        <v>1</v>
      </c>
    </row>
    <row r="53" spans="1:8" ht="76.5">
      <c r="A53" s="6">
        <v>41</v>
      </c>
      <c r="B53" s="7" t="s">
        <v>216</v>
      </c>
      <c r="C53" s="137" t="s">
        <v>223</v>
      </c>
      <c r="D53" s="137">
        <v>4</v>
      </c>
      <c r="E53" s="6">
        <v>4</v>
      </c>
      <c r="F53" s="6">
        <v>4</v>
      </c>
      <c r="G53" s="138">
        <f t="shared" si="3"/>
        <v>1</v>
      </c>
      <c r="H53" s="123">
        <f t="shared" si="0"/>
        <v>1</v>
      </c>
    </row>
    <row r="54" spans="1:8" ht="89.25">
      <c r="A54" s="6">
        <v>42</v>
      </c>
      <c r="B54" s="7" t="s">
        <v>217</v>
      </c>
      <c r="C54" s="137" t="s">
        <v>225</v>
      </c>
      <c r="D54" s="137">
        <v>100</v>
      </c>
      <c r="E54" s="6">
        <v>150</v>
      </c>
      <c r="F54" s="6">
        <v>150</v>
      </c>
      <c r="G54" s="138">
        <f t="shared" si="3"/>
        <v>1</v>
      </c>
      <c r="H54" s="123">
        <f t="shared" si="0"/>
        <v>1</v>
      </c>
    </row>
    <row r="55" spans="1:8" ht="51">
      <c r="A55" s="6">
        <v>43</v>
      </c>
      <c r="B55" s="7" t="s">
        <v>218</v>
      </c>
      <c r="C55" s="6" t="s">
        <v>226</v>
      </c>
      <c r="D55" s="137" t="s">
        <v>228</v>
      </c>
      <c r="E55" s="6" t="s">
        <v>228</v>
      </c>
      <c r="F55" s="6" t="s">
        <v>228</v>
      </c>
      <c r="G55" s="138">
        <v>1</v>
      </c>
      <c r="H55" s="123">
        <f t="shared" si="0"/>
        <v>1</v>
      </c>
    </row>
    <row r="56" spans="1:8" ht="77.25">
      <c r="A56" s="6">
        <v>44</v>
      </c>
      <c r="B56" s="136" t="s">
        <v>219</v>
      </c>
      <c r="C56" s="79" t="s">
        <v>30</v>
      </c>
      <c r="D56" s="79">
        <v>295</v>
      </c>
      <c r="E56" s="79">
        <v>200</v>
      </c>
      <c r="F56" s="131">
        <v>297</v>
      </c>
      <c r="G56" s="138">
        <f t="shared" si="3"/>
        <v>1.485</v>
      </c>
      <c r="H56" s="123">
        <f t="shared" si="0"/>
        <v>1</v>
      </c>
    </row>
    <row r="57" spans="1:8" ht="77.25">
      <c r="A57" s="6">
        <v>45</v>
      </c>
      <c r="B57" s="136" t="s">
        <v>220</v>
      </c>
      <c r="C57" s="79" t="s">
        <v>30</v>
      </c>
      <c r="D57" s="79">
        <v>63</v>
      </c>
      <c r="E57" s="79">
        <v>30</v>
      </c>
      <c r="F57" s="131">
        <v>64</v>
      </c>
      <c r="G57" s="138">
        <f t="shared" si="3"/>
        <v>2.1333333333333333</v>
      </c>
      <c r="H57" s="123">
        <f t="shared" si="0"/>
        <v>1</v>
      </c>
    </row>
    <row r="58" spans="1:8" ht="90">
      <c r="A58" s="6">
        <v>46</v>
      </c>
      <c r="B58" s="136" t="s">
        <v>221</v>
      </c>
      <c r="C58" s="79" t="s">
        <v>30</v>
      </c>
      <c r="D58" s="79">
        <v>15</v>
      </c>
      <c r="E58" s="79">
        <v>15</v>
      </c>
      <c r="F58" s="131">
        <v>15</v>
      </c>
      <c r="G58" s="138">
        <f t="shared" si="3"/>
        <v>1</v>
      </c>
      <c r="H58" s="123">
        <f t="shared" si="0"/>
        <v>1</v>
      </c>
    </row>
    <row r="59" spans="8:9" ht="15">
      <c r="H59" s="142">
        <f>SUM(H8:H58)</f>
        <v>34</v>
      </c>
      <c r="I59" s="123">
        <v>39</v>
      </c>
    </row>
    <row r="60" spans="3:4" ht="15">
      <c r="C60" s="140" t="s">
        <v>233</v>
      </c>
      <c r="D60" s="141">
        <f>(F8/E8+F9/E9+F11/E11+F12/E12+F13/E13+F14/E14+F15/E15+F16/E16+F17/E17+F18/E18+F19/E19+F21/E21+F22/E22+F23/E23+F24/E24+F25/E25+F26/E26+F27/E27+F30/E30+F31/E31+F32/E32+F33/E33+F34/E34+F36/E36+F39/E39+F40/E40+F41/E41+F45/E45+F46/E46+F47/E47+0/1+F51/E51+F52/E52+F53/E53+F54/E54+1/1+F56/E56+F57/E57+F58/E58)/39</f>
        <v>1.1457196904441709</v>
      </c>
    </row>
  </sheetData>
  <sheetProtection/>
  <mergeCells count="15">
    <mergeCell ref="A49:G49"/>
    <mergeCell ref="A1:G1"/>
    <mergeCell ref="A2:G2"/>
    <mergeCell ref="A3:A5"/>
    <mergeCell ref="B3:B5"/>
    <mergeCell ref="C3:C5"/>
    <mergeCell ref="D3:F3"/>
    <mergeCell ref="G3:G5"/>
    <mergeCell ref="D4:D5"/>
    <mergeCell ref="E4:F4"/>
    <mergeCell ref="A7:G7"/>
    <mergeCell ref="A10:G10"/>
    <mergeCell ref="A20:G20"/>
    <mergeCell ref="A35:G35"/>
    <mergeCell ref="A42:G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smirnovaas</dc:creator>
  <cp:keywords/>
  <dc:description/>
  <cp:lastModifiedBy>zhulikovaoa</cp:lastModifiedBy>
  <cp:lastPrinted>2017-02-07T11:04:28Z</cp:lastPrinted>
  <dcterms:created xsi:type="dcterms:W3CDTF">2014-10-15T04:33:16Z</dcterms:created>
  <dcterms:modified xsi:type="dcterms:W3CDTF">2017-02-08T11:04:18Z</dcterms:modified>
  <cp:category/>
  <cp:version/>
  <cp:contentType/>
  <cp:contentStatus/>
</cp:coreProperties>
</file>