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8" windowWidth="14808" windowHeight="7416" firstSheet="2" activeTab="5"/>
  </bookViews>
  <sheets>
    <sheet name="Приложение 1" sheetId="7" r:id="rId1"/>
    <sheet name="Осн параметры ВМР (2)" sheetId="6" r:id="rId2"/>
    <sheet name="Осн.параметры Консолид" sheetId="5" r:id="rId3"/>
    <sheet name="Прогноз осн. х-к ВМР" sheetId="4" r:id="rId4"/>
    <sheet name="Прогноз осн. х-к Консолид" sheetId="1" r:id="rId5"/>
    <sheet name="Программы" sheetId="2" r:id="rId6"/>
    <sheet name="Лист3" sheetId="3" r:id="rId7"/>
  </sheets>
  <calcPr calcId="145621"/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B10" i="1"/>
  <c r="C11" i="4"/>
  <c r="D11" i="4"/>
  <c r="E11" i="4"/>
  <c r="F11" i="4"/>
  <c r="G11" i="4"/>
  <c r="H11" i="4"/>
  <c r="B11" i="4"/>
  <c r="D21" i="5" l="1"/>
  <c r="E21" i="5"/>
  <c r="F21" i="5"/>
  <c r="G21" i="5"/>
  <c r="H21" i="5"/>
  <c r="C21" i="5"/>
  <c r="C23" i="5"/>
  <c r="D23" i="5"/>
  <c r="E23" i="5"/>
  <c r="B23" i="5"/>
  <c r="C22" i="6" l="1"/>
  <c r="B10" i="4" l="1"/>
  <c r="H14" i="7" l="1"/>
  <c r="G14" i="7"/>
  <c r="F14" i="7"/>
  <c r="E14" i="7"/>
  <c r="D14" i="7"/>
  <c r="C14" i="7"/>
  <c r="C8" i="7"/>
  <c r="D8" i="7" s="1"/>
  <c r="E8" i="7" s="1"/>
  <c r="F8" i="7" s="1"/>
  <c r="G8" i="7" s="1"/>
  <c r="H8" i="7" s="1"/>
  <c r="C18" i="6" l="1"/>
  <c r="D18" i="6"/>
  <c r="E18" i="6"/>
  <c r="B18" i="6"/>
  <c r="B19" i="5"/>
  <c r="F12" i="4"/>
  <c r="G12" i="4"/>
  <c r="H12" i="4"/>
  <c r="F18" i="6"/>
  <c r="F6" i="6"/>
  <c r="G6" i="6"/>
  <c r="H6" i="6"/>
  <c r="F6" i="5"/>
  <c r="G6" i="5"/>
  <c r="H6" i="5"/>
  <c r="F10" i="4"/>
  <c r="G10" i="4"/>
  <c r="H10" i="4"/>
  <c r="F13" i="4"/>
  <c r="F14" i="4" s="1"/>
  <c r="G13" i="4"/>
  <c r="G14" i="4" s="1"/>
  <c r="H13" i="4"/>
  <c r="H14" i="4" s="1"/>
  <c r="F9" i="1"/>
  <c r="G9" i="1"/>
  <c r="H9" i="1"/>
  <c r="F11" i="1"/>
  <c r="G11" i="1"/>
  <c r="H11" i="1"/>
  <c r="F12" i="1"/>
  <c r="F13" i="1" s="1"/>
  <c r="G12" i="1"/>
  <c r="G13" i="1" s="1"/>
  <c r="H12" i="1"/>
  <c r="H13" i="1" s="1"/>
  <c r="F6" i="2"/>
  <c r="F5" i="2" s="1"/>
  <c r="F15" i="2" s="1"/>
  <c r="G6" i="2"/>
  <c r="G5" i="2" s="1"/>
  <c r="H6" i="2"/>
  <c r="H5" i="2" s="1"/>
  <c r="H15" i="2" l="1"/>
  <c r="G15" i="2"/>
  <c r="H18" i="6"/>
  <c r="H21" i="6" s="1"/>
  <c r="H22" i="6" s="1"/>
  <c r="H22" i="5"/>
  <c r="H23" i="5" s="1"/>
  <c r="G22" i="5"/>
  <c r="G23" i="5" s="1"/>
  <c r="F22" i="5"/>
  <c r="F23" i="5" s="1"/>
  <c r="F21" i="6"/>
  <c r="F22" i="6" s="1"/>
  <c r="F7" i="2"/>
  <c r="H7" i="2"/>
  <c r="G7" i="2"/>
  <c r="B12" i="1"/>
  <c r="G18" i="6" l="1"/>
  <c r="G21" i="6" s="1"/>
  <c r="G22" i="6" s="1"/>
  <c r="B6" i="2"/>
  <c r="C6" i="2" l="1"/>
  <c r="D6" i="2"/>
  <c r="E6" i="2"/>
  <c r="B5" i="2" l="1"/>
  <c r="B15" i="2" s="1"/>
  <c r="C5" i="2"/>
  <c r="E5" i="2"/>
  <c r="E7" i="2" s="1"/>
  <c r="D5" i="2"/>
  <c r="B13" i="4"/>
  <c r="C13" i="4"/>
  <c r="D13" i="4"/>
  <c r="E13" i="4"/>
  <c r="C12" i="1"/>
  <c r="D12" i="1"/>
  <c r="E12" i="1"/>
  <c r="B7" i="2" l="1"/>
  <c r="C15" i="2"/>
  <c r="C7" i="2"/>
  <c r="E15" i="2"/>
  <c r="D15" i="2"/>
  <c r="D7" i="2"/>
  <c r="B11" i="1" l="1"/>
  <c r="B12" i="4"/>
  <c r="B9" i="1"/>
  <c r="B14" i="4"/>
  <c r="C10" i="4" l="1"/>
  <c r="C14" i="4"/>
  <c r="C13" i="1"/>
  <c r="C11" i="1"/>
  <c r="C9" i="1"/>
  <c r="C12" i="4"/>
  <c r="D10" i="4" l="1"/>
  <c r="D12" i="4"/>
  <c r="D11" i="1"/>
  <c r="D9" i="1"/>
  <c r="D14" i="4"/>
  <c r="D13" i="1"/>
  <c r="E10" i="4" l="1"/>
  <c r="E11" i="1"/>
  <c r="E9" i="1"/>
  <c r="E14" i="4"/>
  <c r="E13" i="1"/>
  <c r="E12" i="4"/>
  <c r="D6" i="5"/>
  <c r="D22" i="5" s="1"/>
  <c r="E6" i="5"/>
  <c r="E22" i="5" s="1"/>
  <c r="D6" i="6"/>
  <c r="E6" i="6"/>
  <c r="B6" i="5"/>
  <c r="B22" i="5" s="1"/>
  <c r="C6" i="5"/>
  <c r="C22" i="5" s="1"/>
  <c r="C6" i="6"/>
  <c r="B6" i="6"/>
  <c r="E21" i="6" l="1"/>
  <c r="E22" i="6" s="1"/>
  <c r="D21" i="6"/>
  <c r="D22" i="6" s="1"/>
  <c r="B21" i="6"/>
  <c r="B22" i="6" s="1"/>
  <c r="C21" i="6"/>
  <c r="B13" i="1"/>
</calcChain>
</file>

<file path=xl/sharedStrings.xml><?xml version="1.0" encoding="utf-8"?>
<sst xmlns="http://schemas.openxmlformats.org/spreadsheetml/2006/main" count="140" uniqueCount="77">
  <si>
    <t>Показатель</t>
  </si>
  <si>
    <t>Доходы</t>
  </si>
  <si>
    <t>1. Налоговые доходы</t>
  </si>
  <si>
    <t xml:space="preserve">Налог на доходы физических лиц </t>
  </si>
  <si>
    <t>Акцизы</t>
  </si>
  <si>
    <t>Налоги  на совокупный доход</t>
  </si>
  <si>
    <t>2. Неналоговые доходы</t>
  </si>
  <si>
    <t xml:space="preserve">3. Безвозмездные поступления  </t>
  </si>
  <si>
    <t>В том числе: из федерального и областного бюджетов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</si>
  <si>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</si>
  <si>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</si>
  <si>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</si>
  <si>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</si>
  <si>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</si>
  <si>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</si>
  <si>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</si>
  <si>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%</t>
  </si>
  <si>
    <t xml:space="preserve">Доходы, всего                 </t>
  </si>
  <si>
    <t xml:space="preserve">Расходы                       </t>
  </si>
  <si>
    <t xml:space="preserve">Дефицит/профицит              </t>
  </si>
  <si>
    <t>Муниципальный долг</t>
  </si>
  <si>
    <t>Прогноз основных характеристик бюджета муниципального образования Волосовский муниципальный район</t>
  </si>
  <si>
    <t>(тыс. рублей)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</si>
  <si>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</si>
  <si>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</si>
  <si>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 </t>
  </si>
  <si>
    <t xml:space="preserve">Прогноз основных характеристик консолидированного бюджета </t>
  </si>
  <si>
    <t>Волосовского муниципального района Ленинградской области</t>
  </si>
  <si>
    <t xml:space="preserve">в % к объему отгруженных товаров собственного производства, выполненных работ и услуг собственными силами по полному кругу предприятий                    </t>
  </si>
  <si>
    <t>2019 год</t>
  </si>
  <si>
    <t>2020   год</t>
  </si>
  <si>
    <t>2021   год</t>
  </si>
  <si>
    <t>2019   год</t>
  </si>
  <si>
    <t>Налоги  на  имущество</t>
  </si>
  <si>
    <t xml:space="preserve">Основные параметры консолидированного бюджета  Волосовского муниципального района
Ленинградской области на долгосрочный период
</t>
  </si>
  <si>
    <t>2018 год</t>
  </si>
  <si>
    <t>2020 год</t>
  </si>
  <si>
    <t>2021 год</t>
  </si>
  <si>
    <t>Объем отгруженных товаров собственного производства, выполненных работ и услуг собственными силами по полному кругу предприятий, тыс. рублей</t>
  </si>
  <si>
    <t xml:space="preserve">Темпы роста объема отгруженных товаров собственного производства, выполненных работ и услуг собственными силами, </t>
  </si>
  <si>
    <t>в % к предыдущему году</t>
  </si>
  <si>
    <t>Среднемесячная заработная плата работников, руб.</t>
  </si>
  <si>
    <t xml:space="preserve">Среднесписочная численность работников - всего, чел </t>
  </si>
  <si>
    <t>Инвестиции, в тыс. рублей</t>
  </si>
  <si>
    <t>Из них:</t>
  </si>
  <si>
    <t>Младше трудоспособного возраста</t>
  </si>
  <si>
    <t>Трудоспособного возраста</t>
  </si>
  <si>
    <t>Старше трудоспособного возраста</t>
  </si>
  <si>
    <t>Приложение 1  к Бюджетному прогнозу</t>
  </si>
  <si>
    <t>Основные параметры бюджета муниципального образования Волосовский муниципальный район Ленинградской области на долгосрочный период</t>
  </si>
  <si>
    <t>Приложение 2  к Бюджетному прогнозу</t>
  </si>
  <si>
    <t>Приложение 5  к Бюджетному прогнозу</t>
  </si>
  <si>
    <t>Приложение 4  к Бюджетному прогнозу</t>
  </si>
  <si>
    <t>Приложение 3  к Бюджетному прогнозу</t>
  </si>
  <si>
    <t xml:space="preserve">Показатели финансового обеспечения муниципальных программ  муниципального образования 
Волосовский муниципальный район Ленинградской области
</t>
  </si>
  <si>
    <t>Расходы всего</t>
  </si>
  <si>
    <t>1. Программные расходы, всего</t>
  </si>
  <si>
    <t>уд.вес (%)</t>
  </si>
  <si>
    <t>1.1 Муниципальная программа "Современное образование в Волосовском муниципальном районе Ленинградской области"</t>
  </si>
  <si>
    <t>1.2  Муниципальная  программа "Демографическое развитие Волосовского муниципального района Ленинградской области"</t>
  </si>
  <si>
    <t>1.4. Муниципальная программа «Устойчивое развитие Волосовского муниципального района Ленинградской области»</t>
  </si>
  <si>
    <t>1.5. Муниципальная программа "Управление муниципальными финансами Волосовского муниципального района Ленинградской области"</t>
  </si>
  <si>
    <t>1.6.Муниципальная программа "Управление   Волосовского муниципального района Ленинградской области"</t>
  </si>
  <si>
    <t>Приложение 6  к Бюджетному прогнозу</t>
  </si>
  <si>
    <t>1.3 Муниципальная программа "Безопасность Волосовского муниципального района"</t>
  </si>
  <si>
    <t>2. Непрограммные расходы*, всего</t>
  </si>
  <si>
    <t>из них НДФЛ по Доп.нормативу, взамен дотации на ВБО</t>
  </si>
  <si>
    <t xml:space="preserve">Основные показатели прогноза социально-экономического развития  муниципального образования
 Волосовский муниципальный район Ленинградской области на долгосрочный период
</t>
  </si>
  <si>
    <t xml:space="preserve"> </t>
  </si>
  <si>
    <t>2022 год</t>
  </si>
  <si>
    <t>2023 год</t>
  </si>
  <si>
    <t>2024 год</t>
  </si>
  <si>
    <t>2022   год</t>
  </si>
  <si>
    <t>2023   год</t>
  </si>
  <si>
    <t>2024   год</t>
  </si>
  <si>
    <t>ОЦЕНКА 2018 год</t>
  </si>
  <si>
    <t>Численность населения - всего, чел.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</si>
</sst>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/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0" xfId="2"/>
    <xf numFmtId="164" fontId="2" fillId="0" borderId="0" xfId="2" applyNumberFormat="1"/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164" fontId="0" fillId="0" borderId="0" xfId="0" applyNumberFormat="1"/>
    <xf numFmtId="165" fontId="3" fillId="0" borderId="1" xfId="1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/>
    <xf numFmtId="164" fontId="3" fillId="0" borderId="1" xfId="0" applyNumberFormat="1" applyFont="1" applyBorder="1" applyAlignment="1">
      <alignment vertic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3" applyFont="1" applyBorder="1" applyAlignment="1">
      <alignment horizontal="center" vertical="top" wrapText="1"/>
    </xf>
    <xf numFmtId="0" fontId="4" fillId="0" borderId="1" xfId="3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/>
    </xf>
    <xf numFmtId="4" fontId="12" fillId="0" borderId="1" xfId="0" applyNumberFormat="1" applyFont="1" applyBorder="1" applyAlignment="1" applyProtection="1">
      <alignment horizontal="right"/>
    </xf>
    <xf numFmtId="4" fontId="12" fillId="0" borderId="1" xfId="0" applyNumberFormat="1" applyFont="1" applyBorder="1"/>
    <xf numFmtId="165" fontId="3" fillId="0" borderId="1" xfId="1" applyNumberFormat="1" applyFont="1" applyFill="1" applyBorder="1" applyAlignment="1">
      <alignment horizontal="center" vertical="center" wrapText="1"/>
    </xf>
    <xf numFmtId="0" fontId="8" fillId="0" borderId="0" xfId="0" applyFont="1"/>
    <xf numFmtId="164" fontId="12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16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/>
    </xf>
    <xf numFmtId="164" fontId="13" fillId="0" borderId="1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14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6" fontId="4" fillId="0" borderId="1" xfId="1" applyNumberFormat="1" applyFont="1" applyBorder="1" applyAlignment="1">
      <alignment vertical="center" wrapText="1"/>
    </xf>
    <xf numFmtId="164" fontId="4" fillId="2" borderId="1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8" fillId="0" borderId="0" xfId="2" applyFont="1" applyAlignment="1">
      <alignment horizontal="right" vertical="center"/>
    </xf>
    <xf numFmtId="0" fontId="4" fillId="0" borderId="0" xfId="2" applyFont="1" applyAlignment="1">
      <alignment horizontal="center" wrapText="1"/>
    </xf>
    <xf numFmtId="165" fontId="4" fillId="0" borderId="1" xfId="3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8" fillId="0" borderId="0" xfId="2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2" applyFont="1" applyAlignment="1">
      <alignment horizontal="right"/>
    </xf>
    <xf numFmtId="0" fontId="8" fillId="0" borderId="0" xfId="0" applyFont="1" applyAlignment="1">
      <alignment horizontal="center" wrapText="1"/>
    </xf>
    <xf numFmtId="9" fontId="7" fillId="0" borderId="7" xfId="1" applyFont="1" applyFill="1" applyBorder="1" applyAlignment="1">
      <alignment horizontal="center"/>
    </xf>
    <xf numFmtId="164" fontId="0" fillId="0" borderId="0" xfId="0" applyNumberFormat="1" applyFill="1"/>
  </cellXfs>
  <cellStyles count="4">
    <cellStyle name="Обычный" xfId="0" builtinId="0"/>
    <cellStyle name="Обычный 2" xfId="2"/>
    <cellStyle name="Обычный 2 2" xfId="3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A6" sqref="A6"/>
    </sheetView>
  </sheetViews>
  <sheetFormatPr defaultColWidth="8.88671875" defaultRowHeight="14.4" x14ac:dyDescent="0.3"/>
  <cols>
    <col min="1" max="1" width="36.88671875" style="4" customWidth="1"/>
    <col min="2" max="2" width="15.109375" style="4" customWidth="1"/>
    <col min="3" max="3" width="17" style="4" customWidth="1"/>
    <col min="4" max="4" width="14.109375" style="4" customWidth="1"/>
    <col min="5" max="5" width="13" style="4" customWidth="1"/>
    <col min="6" max="6" width="15.5546875" style="4" customWidth="1"/>
    <col min="7" max="7" width="13.33203125" style="4" customWidth="1"/>
    <col min="8" max="8" width="13.6640625" style="4" customWidth="1"/>
    <col min="9" max="16384" width="8.88671875" style="4"/>
  </cols>
  <sheetData>
    <row r="1" spans="1:8" ht="40.950000000000003" customHeight="1" x14ac:dyDescent="0.3">
      <c r="E1" s="55" t="s">
        <v>48</v>
      </c>
      <c r="F1" s="55"/>
      <c r="G1" s="55"/>
      <c r="H1" s="55"/>
    </row>
    <row r="2" spans="1:8" ht="43.5" customHeight="1" x14ac:dyDescent="0.3">
      <c r="A2" s="56" t="s">
        <v>67</v>
      </c>
      <c r="B2" s="56"/>
      <c r="C2" s="56"/>
      <c r="D2" s="56"/>
      <c r="E2" s="56"/>
      <c r="F2" s="56"/>
      <c r="G2" s="56"/>
      <c r="H2" s="56"/>
    </row>
    <row r="4" spans="1:8" ht="31.2" x14ac:dyDescent="0.3">
      <c r="A4" s="22" t="s">
        <v>0</v>
      </c>
      <c r="B4" s="22" t="s">
        <v>75</v>
      </c>
      <c r="C4" s="22" t="s">
        <v>29</v>
      </c>
      <c r="D4" s="22" t="s">
        <v>36</v>
      </c>
      <c r="E4" s="22" t="s">
        <v>37</v>
      </c>
      <c r="F4" s="22" t="s">
        <v>69</v>
      </c>
      <c r="G4" s="22" t="s">
        <v>70</v>
      </c>
      <c r="H4" s="22" t="s">
        <v>71</v>
      </c>
    </row>
    <row r="5" spans="1:8" ht="78" x14ac:dyDescent="0.3">
      <c r="A5" s="23" t="s">
        <v>38</v>
      </c>
      <c r="B5" s="24">
        <v>10897210.1</v>
      </c>
      <c r="C5" s="25">
        <v>11392803.699999999</v>
      </c>
      <c r="D5" s="25">
        <v>11919551.5</v>
      </c>
      <c r="E5" s="25">
        <v>12657377.4</v>
      </c>
      <c r="F5" s="25">
        <v>13488895.4</v>
      </c>
      <c r="G5" s="25">
        <v>14406989.300000001</v>
      </c>
      <c r="H5" s="25">
        <v>15420401.4</v>
      </c>
    </row>
    <row r="6" spans="1:8" ht="62.4" x14ac:dyDescent="0.3">
      <c r="A6" s="23" t="s">
        <v>39</v>
      </c>
      <c r="B6" s="58">
        <v>1.0429456585637467</v>
      </c>
      <c r="C6" s="57">
        <v>1.045478943275582</v>
      </c>
      <c r="D6" s="57">
        <v>1.0462351334992281</v>
      </c>
      <c r="E6" s="57">
        <v>1.0619004750304573</v>
      </c>
      <c r="F6" s="57">
        <v>1.0656943357002218</v>
      </c>
      <c r="G6" s="57">
        <v>1.0680629416104748</v>
      </c>
      <c r="H6" s="57">
        <v>1.0703416986642726</v>
      </c>
    </row>
    <row r="7" spans="1:8" ht="15.6" x14ac:dyDescent="0.3">
      <c r="A7" s="23" t="s">
        <v>40</v>
      </c>
      <c r="B7" s="59"/>
      <c r="C7" s="57"/>
      <c r="D7" s="57"/>
      <c r="E7" s="57"/>
      <c r="F7" s="57"/>
      <c r="G7" s="57"/>
      <c r="H7" s="57"/>
    </row>
    <row r="8" spans="1:8" ht="31.2" x14ac:dyDescent="0.3">
      <c r="A8" s="23" t="s">
        <v>41</v>
      </c>
      <c r="B8" s="24">
        <v>33499</v>
      </c>
      <c r="C8" s="25">
        <f>B8*1.041</f>
        <v>34872.458999999995</v>
      </c>
      <c r="D8" s="25">
        <f>C8*1.042</f>
        <v>36337.102277999998</v>
      </c>
      <c r="E8" s="25">
        <f>D8*1.043</f>
        <v>37899.597675953999</v>
      </c>
      <c r="F8" s="25">
        <f>E8*1.044</f>
        <v>39567.179973695973</v>
      </c>
      <c r="G8" s="25">
        <f>F8*1.045</f>
        <v>41347.70307251229</v>
      </c>
      <c r="H8" s="25">
        <f>G8*1.046</f>
        <v>43249.697413847854</v>
      </c>
    </row>
    <row r="9" spans="1:8" ht="31.2" x14ac:dyDescent="0.3">
      <c r="A9" s="23" t="s">
        <v>42</v>
      </c>
      <c r="B9" s="24">
        <v>5957</v>
      </c>
      <c r="C9" s="25">
        <v>6043</v>
      </c>
      <c r="D9" s="25">
        <v>6128</v>
      </c>
      <c r="E9" s="25">
        <v>6372</v>
      </c>
      <c r="F9" s="25">
        <v>6691</v>
      </c>
      <c r="G9" s="25">
        <v>6790</v>
      </c>
      <c r="H9" s="25">
        <v>6800</v>
      </c>
    </row>
    <row r="10" spans="1:8" ht="15.6" x14ac:dyDescent="0.3">
      <c r="A10" s="23" t="s">
        <v>43</v>
      </c>
      <c r="B10" s="24">
        <v>1602719</v>
      </c>
      <c r="C10" s="25">
        <v>1691269.2</v>
      </c>
      <c r="D10" s="25">
        <v>1776279.2</v>
      </c>
      <c r="E10" s="25">
        <v>1863839.1</v>
      </c>
      <c r="F10" s="25">
        <v>1887162.2</v>
      </c>
      <c r="G10" s="25">
        <v>1624846.6</v>
      </c>
      <c r="H10" s="25">
        <v>1437989.2</v>
      </c>
    </row>
    <row r="11" spans="1:8" ht="15.6" x14ac:dyDescent="0.3">
      <c r="A11" s="23" t="s">
        <v>76</v>
      </c>
      <c r="B11" s="25">
        <v>51675</v>
      </c>
      <c r="C11" s="25">
        <v>51555</v>
      </c>
      <c r="D11" s="25">
        <v>51505</v>
      </c>
      <c r="E11" s="25">
        <v>51580</v>
      </c>
      <c r="F11" s="25">
        <v>51675</v>
      </c>
      <c r="G11" s="25">
        <v>51680</v>
      </c>
      <c r="H11" s="25">
        <v>51685</v>
      </c>
    </row>
    <row r="12" spans="1:8" ht="15.6" x14ac:dyDescent="0.3">
      <c r="A12" s="26" t="s">
        <v>44</v>
      </c>
      <c r="B12" s="27"/>
      <c r="C12" s="25"/>
      <c r="D12" s="25"/>
      <c r="E12" s="25"/>
      <c r="F12" s="25"/>
      <c r="G12" s="25"/>
      <c r="H12" s="25"/>
    </row>
    <row r="13" spans="1:8" ht="15.6" x14ac:dyDescent="0.3">
      <c r="A13" s="28" t="s">
        <v>45</v>
      </c>
      <c r="B13" s="29">
        <v>8385</v>
      </c>
      <c r="C13" s="30">
        <v>8423</v>
      </c>
      <c r="D13" s="30">
        <v>8435</v>
      </c>
      <c r="E13" s="30">
        <v>8462</v>
      </c>
      <c r="F13" s="30">
        <v>8498</v>
      </c>
      <c r="G13" s="30">
        <v>8511</v>
      </c>
      <c r="H13" s="30">
        <v>8524</v>
      </c>
    </row>
    <row r="14" spans="1:8" ht="15.6" x14ac:dyDescent="0.3">
      <c r="A14" s="28" t="s">
        <v>46</v>
      </c>
      <c r="B14" s="29">
        <v>29805</v>
      </c>
      <c r="C14" s="29">
        <f t="shared" ref="C14:H14" si="0">C11-C13-C15</f>
        <v>29632</v>
      </c>
      <c r="D14" s="29">
        <f t="shared" si="0"/>
        <v>29575</v>
      </c>
      <c r="E14" s="29">
        <f t="shared" si="0"/>
        <v>29638</v>
      </c>
      <c r="F14" s="29">
        <f t="shared" si="0"/>
        <v>29707</v>
      </c>
      <c r="G14" s="29">
        <f t="shared" si="0"/>
        <v>29709</v>
      </c>
      <c r="H14" s="29">
        <f t="shared" si="0"/>
        <v>29711</v>
      </c>
    </row>
    <row r="15" spans="1:8" ht="15.6" x14ac:dyDescent="0.3">
      <c r="A15" s="28" t="s">
        <v>47</v>
      </c>
      <c r="B15" s="29">
        <v>13485</v>
      </c>
      <c r="C15" s="30">
        <v>13500</v>
      </c>
      <c r="D15" s="30">
        <v>13495</v>
      </c>
      <c r="E15" s="30">
        <v>13480</v>
      </c>
      <c r="F15" s="30">
        <v>13470</v>
      </c>
      <c r="G15" s="30">
        <v>13460</v>
      </c>
      <c r="H15" s="30">
        <v>13450</v>
      </c>
    </row>
    <row r="16" spans="1:8" x14ac:dyDescent="0.3">
      <c r="B16" s="5"/>
      <c r="C16" s="5"/>
      <c r="D16" s="5"/>
      <c r="E16" s="5"/>
    </row>
    <row r="17" spans="2:5" x14ac:dyDescent="0.3">
      <c r="B17" s="5"/>
      <c r="C17" s="5"/>
      <c r="D17" s="5"/>
      <c r="E17" s="5"/>
    </row>
  </sheetData>
  <mergeCells count="9">
    <mergeCell ref="E1:H1"/>
    <mergeCell ref="A2:H2"/>
    <mergeCell ref="E6:E7"/>
    <mergeCell ref="B6:B7"/>
    <mergeCell ref="C6:C7"/>
    <mergeCell ref="D6:D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zoomScaleNormal="100" workbookViewId="0">
      <selection activeCell="H21" sqref="H21"/>
    </sheetView>
  </sheetViews>
  <sheetFormatPr defaultColWidth="8.88671875" defaultRowHeight="14.4" x14ac:dyDescent="0.3"/>
  <cols>
    <col min="1" max="1" width="30.6640625" style="16" customWidth="1"/>
    <col min="2" max="2" width="14" style="18" customWidth="1"/>
    <col min="3" max="3" width="12.44140625" style="18" customWidth="1"/>
    <col min="4" max="5" width="12.33203125" style="16" customWidth="1"/>
    <col min="6" max="6" width="13.33203125" style="16" customWidth="1"/>
    <col min="7" max="7" width="14.33203125" style="16" customWidth="1"/>
    <col min="8" max="8" width="15.6640625" style="16" customWidth="1"/>
    <col min="9" max="16384" width="8.88671875" style="16"/>
  </cols>
  <sheetData>
    <row r="1" spans="1:10" ht="20.25" customHeight="1" x14ac:dyDescent="0.3">
      <c r="B1" s="60" t="s">
        <v>50</v>
      </c>
      <c r="C1" s="60"/>
      <c r="D1" s="60"/>
      <c r="E1" s="60"/>
      <c r="F1" s="60"/>
      <c r="G1" s="60"/>
      <c r="H1" s="60"/>
    </row>
    <row r="2" spans="1:10" ht="45.75" customHeight="1" x14ac:dyDescent="0.3">
      <c r="A2" s="62" t="s">
        <v>49</v>
      </c>
      <c r="B2" s="62"/>
      <c r="C2" s="62"/>
      <c r="D2" s="62"/>
      <c r="E2" s="62"/>
      <c r="F2" s="62"/>
      <c r="G2" s="62"/>
    </row>
    <row r="3" spans="1:10" x14ac:dyDescent="0.3">
      <c r="G3" s="35" t="s">
        <v>22</v>
      </c>
    </row>
    <row r="4" spans="1:10" ht="15.75" customHeight="1" x14ac:dyDescent="0.3">
      <c r="A4" s="61" t="s">
        <v>0</v>
      </c>
      <c r="B4" s="61" t="s">
        <v>35</v>
      </c>
      <c r="C4" s="61" t="s">
        <v>29</v>
      </c>
      <c r="D4" s="61" t="s">
        <v>30</v>
      </c>
      <c r="E4" s="61" t="s">
        <v>31</v>
      </c>
      <c r="F4" s="61" t="s">
        <v>72</v>
      </c>
      <c r="G4" s="61" t="s">
        <v>73</v>
      </c>
      <c r="H4" s="61" t="s">
        <v>74</v>
      </c>
    </row>
    <row r="5" spans="1:10" ht="15.75" customHeight="1" x14ac:dyDescent="0.3">
      <c r="A5" s="61"/>
      <c r="B5" s="61"/>
      <c r="C5" s="61"/>
      <c r="D5" s="61"/>
      <c r="E5" s="61"/>
      <c r="F5" s="61"/>
      <c r="G5" s="61"/>
      <c r="H5" s="61"/>
    </row>
    <row r="6" spans="1:10" ht="23.25" customHeight="1" x14ac:dyDescent="0.3">
      <c r="A6" s="38" t="s">
        <v>1</v>
      </c>
      <c r="B6" s="39">
        <f t="shared" ref="B6:C6" si="0">SUM(B7+B12+B13)</f>
        <v>1655095.4</v>
      </c>
      <c r="C6" s="39">
        <f t="shared" si="0"/>
        <v>1531615.4</v>
      </c>
      <c r="D6" s="39">
        <f t="shared" ref="D6:E6" si="1">SUM(D7+D12+D13)</f>
        <v>1553002.7999999998</v>
      </c>
      <c r="E6" s="39">
        <f t="shared" si="1"/>
        <v>1425965.9</v>
      </c>
      <c r="F6" s="39">
        <f t="shared" ref="F6:H6" si="2">SUM(F7+F12+F13)</f>
        <v>1486166.5</v>
      </c>
      <c r="G6" s="39">
        <f t="shared" si="2"/>
        <v>1547778.3</v>
      </c>
      <c r="H6" s="39">
        <f t="shared" si="2"/>
        <v>1612660.1</v>
      </c>
      <c r="J6" s="71"/>
    </row>
    <row r="7" spans="1:10" ht="22.5" customHeight="1" x14ac:dyDescent="0.3">
      <c r="A7" s="40" t="s">
        <v>2</v>
      </c>
      <c r="B7" s="37">
        <v>455696.8</v>
      </c>
      <c r="C7" s="37">
        <v>458092.7</v>
      </c>
      <c r="D7" s="37">
        <v>479832.1</v>
      </c>
      <c r="E7" s="37">
        <v>497479</v>
      </c>
      <c r="F7" s="41">
        <v>527428</v>
      </c>
      <c r="G7" s="41">
        <v>558465.80000000005</v>
      </c>
      <c r="H7" s="41">
        <v>591585.4</v>
      </c>
    </row>
    <row r="8" spans="1:10" ht="31.2" x14ac:dyDescent="0.3">
      <c r="A8" s="19" t="s">
        <v>3</v>
      </c>
      <c r="B8" s="36">
        <v>364414.5</v>
      </c>
      <c r="C8" s="36">
        <v>371908.3</v>
      </c>
      <c r="D8" s="37">
        <v>391138.9</v>
      </c>
      <c r="E8" s="37">
        <v>406066.8</v>
      </c>
      <c r="F8" s="41">
        <v>433273.3</v>
      </c>
      <c r="G8" s="41">
        <v>462302.6</v>
      </c>
      <c r="H8" s="41">
        <v>493276.9</v>
      </c>
    </row>
    <row r="9" spans="1:10" ht="26.4" x14ac:dyDescent="0.3">
      <c r="A9" s="42" t="s">
        <v>66</v>
      </c>
      <c r="B9" s="43">
        <v>287472.09999999998</v>
      </c>
      <c r="C9" s="43">
        <v>295873.3</v>
      </c>
      <c r="D9" s="44">
        <v>312629.40000000002</v>
      </c>
      <c r="E9" s="44">
        <v>325297.2</v>
      </c>
      <c r="F9" s="45">
        <v>347092.1</v>
      </c>
      <c r="G9" s="45">
        <v>370347.3</v>
      </c>
      <c r="H9" s="45">
        <v>395160.6</v>
      </c>
    </row>
    <row r="10" spans="1:10" ht="24.75" customHeight="1" x14ac:dyDescent="0.3">
      <c r="A10" s="19" t="s">
        <v>4</v>
      </c>
      <c r="B10" s="36">
        <v>4608.7</v>
      </c>
      <c r="C10" s="36">
        <v>4606.6000000000004</v>
      </c>
      <c r="D10" s="37">
        <v>4763.8999999999996</v>
      </c>
      <c r="E10" s="37">
        <v>5040.3</v>
      </c>
      <c r="F10" s="37">
        <v>5191.5</v>
      </c>
      <c r="G10" s="37">
        <v>5357.6</v>
      </c>
      <c r="H10" s="37">
        <v>5534.4</v>
      </c>
    </row>
    <row r="11" spans="1:10" ht="21.75" customHeight="1" x14ac:dyDescent="0.3">
      <c r="A11" s="19" t="s">
        <v>5</v>
      </c>
      <c r="B11" s="36">
        <v>81009.7</v>
      </c>
      <c r="C11" s="36">
        <v>76241.8</v>
      </c>
      <c r="D11" s="37">
        <v>78347.899999999994</v>
      </c>
      <c r="E11" s="37">
        <v>80544.899999999994</v>
      </c>
      <c r="F11" s="37">
        <v>82879.8</v>
      </c>
      <c r="G11" s="37">
        <v>84454.5</v>
      </c>
      <c r="H11" s="37">
        <v>86143.6</v>
      </c>
    </row>
    <row r="12" spans="1:10" ht="22.5" customHeight="1" x14ac:dyDescent="0.3">
      <c r="A12" s="40" t="s">
        <v>6</v>
      </c>
      <c r="B12" s="36">
        <v>113268.3</v>
      </c>
      <c r="C12" s="36">
        <v>72635.199999999997</v>
      </c>
      <c r="D12" s="37">
        <v>72747.5</v>
      </c>
      <c r="E12" s="37">
        <v>73198.600000000006</v>
      </c>
      <c r="F12" s="37">
        <v>73930</v>
      </c>
      <c r="G12" s="37">
        <v>74669.3</v>
      </c>
      <c r="H12" s="37">
        <v>75416</v>
      </c>
    </row>
    <row r="13" spans="1:10" ht="26.25" customHeight="1" x14ac:dyDescent="0.3">
      <c r="A13" s="40" t="s">
        <v>7</v>
      </c>
      <c r="B13" s="36">
        <v>1086130.3</v>
      </c>
      <c r="C13" s="36">
        <v>1000887.5</v>
      </c>
      <c r="D13" s="36">
        <v>1000423.2</v>
      </c>
      <c r="E13" s="36">
        <v>855288.3</v>
      </c>
      <c r="F13" s="36">
        <v>884808.5</v>
      </c>
      <c r="G13" s="36">
        <v>914643.2</v>
      </c>
      <c r="H13" s="36">
        <v>945658.7</v>
      </c>
    </row>
    <row r="14" spans="1:10" ht="33" customHeight="1" x14ac:dyDescent="0.3">
      <c r="A14" s="46" t="s">
        <v>8</v>
      </c>
      <c r="B14" s="21"/>
      <c r="C14" s="21"/>
      <c r="D14" s="21"/>
      <c r="E14" s="21"/>
      <c r="F14" s="21"/>
      <c r="G14" s="21"/>
      <c r="H14" s="21"/>
    </row>
    <row r="15" spans="1:10" ht="15.6" x14ac:dyDescent="0.3">
      <c r="A15" s="19" t="s">
        <v>9</v>
      </c>
      <c r="B15" s="36">
        <v>29973.599999999999</v>
      </c>
      <c r="C15" s="36">
        <v>33334.199999999997</v>
      </c>
      <c r="D15" s="36">
        <v>24551.8</v>
      </c>
      <c r="E15" s="36">
        <v>27003</v>
      </c>
      <c r="F15" s="36">
        <v>28353.200000000001</v>
      </c>
      <c r="G15" s="36">
        <v>29203.7</v>
      </c>
      <c r="H15" s="36">
        <v>30225.9</v>
      </c>
    </row>
    <row r="16" spans="1:10" ht="15.6" x14ac:dyDescent="0.3">
      <c r="A16" s="19" t="s">
        <v>10</v>
      </c>
      <c r="B16" s="36">
        <v>208350.2</v>
      </c>
      <c r="C16" s="36">
        <v>179727.5</v>
      </c>
      <c r="D16" s="36">
        <v>183192.3</v>
      </c>
      <c r="E16" s="36">
        <v>33200</v>
      </c>
      <c r="F16" s="36">
        <v>34362</v>
      </c>
      <c r="G16" s="36">
        <v>35392.9</v>
      </c>
      <c r="H16" s="36">
        <v>36454.6</v>
      </c>
    </row>
    <row r="17" spans="1:8" ht="15.6" x14ac:dyDescent="0.3">
      <c r="A17" s="19" t="s">
        <v>11</v>
      </c>
      <c r="B17" s="36">
        <v>809250.9</v>
      </c>
      <c r="C17" s="36">
        <v>765509.4</v>
      </c>
      <c r="D17" s="36">
        <v>770011.8</v>
      </c>
      <c r="E17" s="36">
        <v>771657</v>
      </c>
      <c r="F17" s="36">
        <v>798665</v>
      </c>
      <c r="G17" s="36">
        <v>826618.3</v>
      </c>
      <c r="H17" s="36">
        <v>855549.9</v>
      </c>
    </row>
    <row r="18" spans="1:8" ht="21" customHeight="1" x14ac:dyDescent="0.3">
      <c r="A18" s="38" t="s">
        <v>12</v>
      </c>
      <c r="B18" s="39">
        <f>SUM(B20)</f>
        <v>1669681.2</v>
      </c>
      <c r="C18" s="39">
        <f t="shared" ref="C18:H18" si="3">SUM(C20)</f>
        <v>1577364.2</v>
      </c>
      <c r="D18" s="39">
        <f t="shared" si="3"/>
        <v>1639245.7</v>
      </c>
      <c r="E18" s="39">
        <f t="shared" si="3"/>
        <v>1534153.9</v>
      </c>
      <c r="F18" s="39">
        <f t="shared" si="3"/>
        <v>1522225</v>
      </c>
      <c r="G18" s="39">
        <f t="shared" si="3"/>
        <v>1583114</v>
      </c>
      <c r="H18" s="39">
        <f t="shared" si="3"/>
        <v>1646438.6</v>
      </c>
    </row>
    <row r="19" spans="1:8" ht="31.2" x14ac:dyDescent="0.3">
      <c r="A19" s="40" t="s">
        <v>13</v>
      </c>
      <c r="B19" s="31">
        <v>159230.9</v>
      </c>
      <c r="C19" s="31">
        <v>147241.5</v>
      </c>
      <c r="D19" s="31">
        <v>152312.5</v>
      </c>
      <c r="E19" s="31">
        <v>157516.79999999999</v>
      </c>
      <c r="F19" s="31">
        <v>163817.5</v>
      </c>
      <c r="G19" s="31">
        <v>170370.2</v>
      </c>
      <c r="H19" s="31">
        <v>177185</v>
      </c>
    </row>
    <row r="20" spans="1:8" ht="31.2" x14ac:dyDescent="0.3">
      <c r="A20" s="40" t="s">
        <v>14</v>
      </c>
      <c r="B20" s="31">
        <v>1669681.2</v>
      </c>
      <c r="C20" s="32">
        <v>1577364.2</v>
      </c>
      <c r="D20" s="32">
        <v>1639245.7</v>
      </c>
      <c r="E20" s="32">
        <v>1534153.9</v>
      </c>
      <c r="F20" s="33">
        <v>1522225</v>
      </c>
      <c r="G20" s="33">
        <v>1583114</v>
      </c>
      <c r="H20" s="33">
        <v>1646438.6</v>
      </c>
    </row>
    <row r="21" spans="1:8" ht="15.6" x14ac:dyDescent="0.3">
      <c r="A21" s="38" t="s">
        <v>15</v>
      </c>
      <c r="B21" s="31">
        <f t="shared" ref="B21:H21" si="4">SUM(B6-B18)</f>
        <v>-14585.800000000047</v>
      </c>
      <c r="C21" s="31">
        <f t="shared" si="4"/>
        <v>-45748.800000000047</v>
      </c>
      <c r="D21" s="31">
        <f t="shared" si="4"/>
        <v>-86242.90000000014</v>
      </c>
      <c r="E21" s="31">
        <f t="shared" si="4"/>
        <v>-108188</v>
      </c>
      <c r="F21" s="31">
        <f t="shared" si="4"/>
        <v>-36058.5</v>
      </c>
      <c r="G21" s="31">
        <f t="shared" si="4"/>
        <v>-35335.699999999953</v>
      </c>
      <c r="H21" s="31">
        <f t="shared" si="4"/>
        <v>-33778.5</v>
      </c>
    </row>
    <row r="22" spans="1:8" ht="15.6" x14ac:dyDescent="0.3">
      <c r="A22" s="38" t="s">
        <v>16</v>
      </c>
      <c r="B22" s="31">
        <f t="shared" ref="B22:H22" si="5">B21/(B7+B12-B9)*100</f>
        <v>-5.1815853324949632</v>
      </c>
      <c r="C22" s="31">
        <f t="shared" si="5"/>
        <v>-19.479626969197128</v>
      </c>
      <c r="D22" s="31">
        <f t="shared" si="5"/>
        <v>-35.941999631590285</v>
      </c>
      <c r="E22" s="31">
        <f t="shared" si="5"/>
        <v>-44.089911011637447</v>
      </c>
      <c r="F22" s="31">
        <f t="shared" si="5"/>
        <v>-14.181414023665775</v>
      </c>
      <c r="G22" s="31">
        <f t="shared" si="5"/>
        <v>-13.446476586812606</v>
      </c>
      <c r="H22" s="31">
        <f t="shared" si="5"/>
        <v>-12.425838946913045</v>
      </c>
    </row>
  </sheetData>
  <mergeCells count="10">
    <mergeCell ref="B1:H1"/>
    <mergeCell ref="F4:F5"/>
    <mergeCell ref="G4:G5"/>
    <mergeCell ref="H4:H5"/>
    <mergeCell ref="A4:A5"/>
    <mergeCell ref="C4:C5"/>
    <mergeCell ref="D4:D5"/>
    <mergeCell ref="E4:E5"/>
    <mergeCell ref="A2:G2"/>
    <mergeCell ref="B4:B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Normal="100" workbookViewId="0">
      <selection activeCell="H20" sqref="H20"/>
    </sheetView>
  </sheetViews>
  <sheetFormatPr defaultColWidth="8.88671875" defaultRowHeight="14.4" x14ac:dyDescent="0.3"/>
  <cols>
    <col min="1" max="1" width="30.33203125" style="16" customWidth="1"/>
    <col min="2" max="2" width="14.44140625" style="18" customWidth="1"/>
    <col min="3" max="3" width="15.44140625" style="18" customWidth="1"/>
    <col min="4" max="4" width="14.33203125" style="16" customWidth="1"/>
    <col min="5" max="5" width="13.5546875" style="16" customWidth="1"/>
    <col min="6" max="6" width="14.5546875" style="16" customWidth="1"/>
    <col min="7" max="7" width="13.109375" style="16" customWidth="1"/>
    <col min="8" max="8" width="14.5546875" style="16" customWidth="1"/>
    <col min="9" max="16384" width="8.88671875" style="16"/>
  </cols>
  <sheetData>
    <row r="1" spans="1:8" ht="26.25" customHeight="1" x14ac:dyDescent="0.3">
      <c r="B1" s="60" t="s">
        <v>53</v>
      </c>
      <c r="C1" s="60"/>
      <c r="D1" s="60"/>
      <c r="E1" s="60"/>
      <c r="F1" s="60"/>
      <c r="G1" s="60"/>
      <c r="H1" s="60"/>
    </row>
    <row r="2" spans="1:8" ht="53.25" customHeight="1" x14ac:dyDescent="0.3">
      <c r="A2" s="63" t="s">
        <v>34</v>
      </c>
      <c r="B2" s="63"/>
      <c r="C2" s="63"/>
      <c r="D2" s="63"/>
      <c r="E2" s="63"/>
      <c r="F2" s="63"/>
      <c r="G2" s="63"/>
    </row>
    <row r="3" spans="1:8" x14ac:dyDescent="0.3">
      <c r="G3" s="35" t="s">
        <v>22</v>
      </c>
    </row>
    <row r="4" spans="1:8" ht="15.75" customHeight="1" x14ac:dyDescent="0.3">
      <c r="A4" s="61" t="s">
        <v>0</v>
      </c>
      <c r="B4" s="61" t="s">
        <v>35</v>
      </c>
      <c r="C4" s="61" t="s">
        <v>29</v>
      </c>
      <c r="D4" s="61" t="s">
        <v>30</v>
      </c>
      <c r="E4" s="61" t="s">
        <v>31</v>
      </c>
      <c r="F4" s="61" t="s">
        <v>72</v>
      </c>
      <c r="G4" s="61" t="s">
        <v>73</v>
      </c>
      <c r="H4" s="61" t="s">
        <v>74</v>
      </c>
    </row>
    <row r="5" spans="1:8" ht="15.75" customHeight="1" x14ac:dyDescent="0.3">
      <c r="A5" s="61"/>
      <c r="B5" s="61"/>
      <c r="C5" s="61"/>
      <c r="D5" s="61"/>
      <c r="E5" s="61"/>
      <c r="F5" s="61"/>
      <c r="G5" s="61"/>
      <c r="H5" s="61"/>
    </row>
    <row r="6" spans="1:8" ht="24" customHeight="1" x14ac:dyDescent="0.3">
      <c r="A6" s="38" t="s">
        <v>1</v>
      </c>
      <c r="B6" s="54">
        <f t="shared" ref="B6:H6" si="0">SUM(B7+B13+B14)</f>
        <v>2213737.2000000002</v>
      </c>
      <c r="C6" s="54">
        <f t="shared" si="0"/>
        <v>1852150.1</v>
      </c>
      <c r="D6" s="54">
        <f t="shared" si="0"/>
        <v>1803363.6</v>
      </c>
      <c r="E6" s="54">
        <f t="shared" si="0"/>
        <v>1614651</v>
      </c>
      <c r="F6" s="54">
        <f t="shared" si="0"/>
        <v>1661917</v>
      </c>
      <c r="G6" s="54">
        <f t="shared" si="0"/>
        <v>1731746.2</v>
      </c>
      <c r="H6" s="54">
        <f t="shared" si="0"/>
        <v>1798193.1</v>
      </c>
    </row>
    <row r="7" spans="1:8" ht="19.5" customHeight="1" x14ac:dyDescent="0.3">
      <c r="A7" s="40" t="s">
        <v>2</v>
      </c>
      <c r="B7" s="36">
        <v>605929.19999999995</v>
      </c>
      <c r="C7" s="36">
        <v>599777.69999999995</v>
      </c>
      <c r="D7" s="36">
        <v>626212.69999999995</v>
      </c>
      <c r="E7" s="36">
        <v>649757.6</v>
      </c>
      <c r="F7" s="36">
        <v>685251.1</v>
      </c>
      <c r="G7" s="36">
        <v>723902.1</v>
      </c>
      <c r="H7" s="36">
        <v>757973.9</v>
      </c>
    </row>
    <row r="8" spans="1:8" ht="31.2" x14ac:dyDescent="0.3">
      <c r="A8" s="19" t="s">
        <v>3</v>
      </c>
      <c r="B8" s="36">
        <v>420658.5</v>
      </c>
      <c r="C8" s="36">
        <v>424517.1</v>
      </c>
      <c r="D8" s="36">
        <v>446905.7</v>
      </c>
      <c r="E8" s="36">
        <v>464718.6</v>
      </c>
      <c r="F8" s="36">
        <v>495854.7</v>
      </c>
      <c r="G8" s="36">
        <v>529077</v>
      </c>
      <c r="H8" s="36">
        <v>558002.69999999995</v>
      </c>
    </row>
    <row r="9" spans="1:8" ht="25.5" customHeight="1" x14ac:dyDescent="0.3">
      <c r="A9" s="42" t="s">
        <v>66</v>
      </c>
      <c r="B9" s="43">
        <v>287472.09999999998</v>
      </c>
      <c r="C9" s="43">
        <v>295873.3</v>
      </c>
      <c r="D9" s="44">
        <v>312629.40000000002</v>
      </c>
      <c r="E9" s="44">
        <v>325297.2</v>
      </c>
      <c r="F9" s="45">
        <v>347092.1</v>
      </c>
      <c r="G9" s="45">
        <v>370347.3</v>
      </c>
      <c r="H9" s="45">
        <v>395160.6</v>
      </c>
    </row>
    <row r="10" spans="1:8" ht="23.25" customHeight="1" x14ac:dyDescent="0.3">
      <c r="A10" s="19" t="s">
        <v>4</v>
      </c>
      <c r="B10" s="36">
        <v>18896</v>
      </c>
      <c r="C10" s="36">
        <v>18856</v>
      </c>
      <c r="D10" s="36">
        <v>19499.8</v>
      </c>
      <c r="E10" s="36">
        <v>20631.5</v>
      </c>
      <c r="F10" s="36">
        <v>21250.400000000001</v>
      </c>
      <c r="G10" s="36">
        <v>21909.200000000001</v>
      </c>
      <c r="H10" s="36">
        <v>22610.3</v>
      </c>
    </row>
    <row r="11" spans="1:8" ht="27.75" customHeight="1" x14ac:dyDescent="0.3">
      <c r="A11" s="19" t="s">
        <v>5</v>
      </c>
      <c r="B11" s="36">
        <v>88230.2</v>
      </c>
      <c r="C11" s="36">
        <v>78709.8</v>
      </c>
      <c r="D11" s="36">
        <v>80418.5</v>
      </c>
      <c r="E11" s="36">
        <v>82616.7</v>
      </c>
      <c r="F11" s="37">
        <v>83779.8</v>
      </c>
      <c r="G11" s="37">
        <v>85954.5</v>
      </c>
      <c r="H11" s="37">
        <v>87643.6</v>
      </c>
    </row>
    <row r="12" spans="1:8" ht="25.5" customHeight="1" x14ac:dyDescent="0.3">
      <c r="A12" s="19" t="s">
        <v>33</v>
      </c>
      <c r="B12" s="36">
        <v>72210.2</v>
      </c>
      <c r="C12" s="36">
        <v>72073.899999999994</v>
      </c>
      <c r="D12" s="36">
        <v>73523</v>
      </c>
      <c r="E12" s="36">
        <v>75672.7</v>
      </c>
      <c r="F12" s="36">
        <v>77942.2</v>
      </c>
      <c r="G12" s="36">
        <v>80280.399999999994</v>
      </c>
      <c r="H12" s="36">
        <v>82769.100000000006</v>
      </c>
    </row>
    <row r="13" spans="1:8" ht="21" customHeight="1" x14ac:dyDescent="0.3">
      <c r="A13" s="40" t="s">
        <v>6</v>
      </c>
      <c r="B13" s="36">
        <v>188396.2</v>
      </c>
      <c r="C13" s="36">
        <v>110848.4</v>
      </c>
      <c r="D13" s="36">
        <v>109678.39999999999</v>
      </c>
      <c r="E13" s="36">
        <v>110628.2</v>
      </c>
      <c r="F13" s="36">
        <v>111955.7</v>
      </c>
      <c r="G13" s="36">
        <v>113299.2</v>
      </c>
      <c r="H13" s="36">
        <v>114658.8</v>
      </c>
    </row>
    <row r="14" spans="1:8" ht="31.2" x14ac:dyDescent="0.3">
      <c r="A14" s="40" t="s">
        <v>7</v>
      </c>
      <c r="B14" s="36">
        <v>1419411.8</v>
      </c>
      <c r="C14" s="36">
        <v>1141524</v>
      </c>
      <c r="D14" s="36">
        <v>1067472.5</v>
      </c>
      <c r="E14" s="36">
        <v>854265.2</v>
      </c>
      <c r="F14" s="36">
        <v>864710.2</v>
      </c>
      <c r="G14" s="36">
        <v>894544.9</v>
      </c>
      <c r="H14" s="36">
        <v>925560.4</v>
      </c>
    </row>
    <row r="15" spans="1:8" ht="46.8" x14ac:dyDescent="0.3">
      <c r="A15" s="19" t="s">
        <v>8</v>
      </c>
      <c r="B15" s="21"/>
      <c r="C15" s="21"/>
      <c r="D15" s="21"/>
      <c r="E15" s="21"/>
      <c r="F15" s="21"/>
      <c r="G15" s="21"/>
      <c r="H15" s="21"/>
    </row>
    <row r="16" spans="1:8" ht="15.6" x14ac:dyDescent="0.3">
      <c r="A16" s="19" t="s">
        <v>9</v>
      </c>
      <c r="B16" s="36">
        <v>32853.4</v>
      </c>
      <c r="C16" s="36">
        <v>33334.199999999997</v>
      </c>
      <c r="D16" s="36">
        <v>24551.8</v>
      </c>
      <c r="E16" s="36">
        <v>27003</v>
      </c>
      <c r="F16" s="36">
        <v>28353.200000000001</v>
      </c>
      <c r="G16" s="36">
        <v>29203.7</v>
      </c>
      <c r="H16" s="36">
        <v>30225.9</v>
      </c>
    </row>
    <row r="17" spans="1:8" ht="15.6" x14ac:dyDescent="0.3">
      <c r="A17" s="19" t="s">
        <v>10</v>
      </c>
      <c r="B17" s="36">
        <v>550853.80000000005</v>
      </c>
      <c r="C17" s="36">
        <v>338599.4</v>
      </c>
      <c r="D17" s="36">
        <v>268692.59999999998</v>
      </c>
      <c r="E17" s="36">
        <v>55278.3</v>
      </c>
      <c r="F17" s="36">
        <v>34362</v>
      </c>
      <c r="G17" s="36">
        <v>35392.9</v>
      </c>
      <c r="H17" s="36">
        <v>36454.6</v>
      </c>
    </row>
    <row r="18" spans="1:8" ht="15.6" x14ac:dyDescent="0.3">
      <c r="A18" s="19" t="s">
        <v>11</v>
      </c>
      <c r="B18" s="36">
        <v>820602.2</v>
      </c>
      <c r="C18" s="36">
        <v>769263.5</v>
      </c>
      <c r="D18" s="36">
        <v>773901.2</v>
      </c>
      <c r="E18" s="36">
        <v>771657</v>
      </c>
      <c r="F18" s="36">
        <v>801665</v>
      </c>
      <c r="G18" s="36">
        <v>829618.3</v>
      </c>
      <c r="H18" s="36">
        <v>858549.9</v>
      </c>
    </row>
    <row r="19" spans="1:8" ht="15.6" x14ac:dyDescent="0.3">
      <c r="A19" s="38" t="s">
        <v>12</v>
      </c>
      <c r="B19" s="39">
        <f>SUM(B21)</f>
        <v>2169467.7000000002</v>
      </c>
      <c r="C19" s="39">
        <v>1914742.6</v>
      </c>
      <c r="D19" s="39">
        <v>1892124.2</v>
      </c>
      <c r="E19" s="39">
        <v>1722627.3</v>
      </c>
      <c r="F19" s="39">
        <v>1757079.8</v>
      </c>
      <c r="G19" s="39">
        <v>1792221.4</v>
      </c>
      <c r="H19" s="39">
        <v>1828065.8</v>
      </c>
    </row>
    <row r="20" spans="1:8" ht="31.2" x14ac:dyDescent="0.3">
      <c r="A20" s="40" t="s">
        <v>13</v>
      </c>
      <c r="B20" s="31">
        <v>180863.1</v>
      </c>
      <c r="C20" s="31">
        <v>169231</v>
      </c>
      <c r="D20" s="31">
        <v>174652.9</v>
      </c>
      <c r="E20" s="31">
        <v>180618.2</v>
      </c>
      <c r="F20" s="31">
        <v>187842.9</v>
      </c>
      <c r="G20" s="31">
        <v>195356.6</v>
      </c>
      <c r="H20" s="31">
        <v>203170.9</v>
      </c>
    </row>
    <row r="21" spans="1:8" ht="31.2" x14ac:dyDescent="0.3">
      <c r="A21" s="40" t="s">
        <v>14</v>
      </c>
      <c r="B21" s="31">
        <v>2169467.7000000002</v>
      </c>
      <c r="C21" s="31">
        <f>SUM(C19)</f>
        <v>1914742.6</v>
      </c>
      <c r="D21" s="31">
        <f t="shared" ref="D21:H21" si="1">SUM(D19)</f>
        <v>1892124.2</v>
      </c>
      <c r="E21" s="31">
        <f t="shared" si="1"/>
        <v>1722627.3</v>
      </c>
      <c r="F21" s="31">
        <f t="shared" si="1"/>
        <v>1757079.8</v>
      </c>
      <c r="G21" s="31">
        <f t="shared" si="1"/>
        <v>1792221.4</v>
      </c>
      <c r="H21" s="31">
        <f t="shared" si="1"/>
        <v>1828065.8</v>
      </c>
    </row>
    <row r="22" spans="1:8" ht="15.6" x14ac:dyDescent="0.3">
      <c r="A22" s="38" t="s">
        <v>15</v>
      </c>
      <c r="B22" s="31">
        <f t="shared" ref="B22:H22" si="2">SUM(B6-B19)</f>
        <v>44269.5</v>
      </c>
      <c r="C22" s="31">
        <f t="shared" si="2"/>
        <v>-62592.5</v>
      </c>
      <c r="D22" s="31">
        <f t="shared" si="2"/>
        <v>-88760.59999999986</v>
      </c>
      <c r="E22" s="31">
        <f t="shared" si="2"/>
        <v>-107976.30000000005</v>
      </c>
      <c r="F22" s="31">
        <f t="shared" si="2"/>
        <v>-95162.800000000047</v>
      </c>
      <c r="G22" s="31">
        <f t="shared" si="2"/>
        <v>-60475.199999999953</v>
      </c>
      <c r="H22" s="31">
        <f t="shared" si="2"/>
        <v>-29872.699999999953</v>
      </c>
    </row>
    <row r="23" spans="1:8" ht="24" customHeight="1" x14ac:dyDescent="0.3">
      <c r="A23" s="38" t="s">
        <v>16</v>
      </c>
      <c r="B23" s="31">
        <f>B22/(B7+B13-B9)*100</f>
        <v>8.7341840331314806</v>
      </c>
      <c r="C23" s="31">
        <f t="shared" ref="C23:H23" si="3">C22/(C7+C13-C9)*100</f>
        <v>-15.09151957503361</v>
      </c>
      <c r="D23" s="31">
        <f t="shared" si="3"/>
        <v>-20.970619359134048</v>
      </c>
      <c r="E23" s="31">
        <f t="shared" si="3"/>
        <v>-24.81708323316218</v>
      </c>
      <c r="F23" s="31">
        <f t="shared" si="3"/>
        <v>-21.141900053475272</v>
      </c>
      <c r="G23" s="31">
        <f t="shared" si="3"/>
        <v>-12.953771414617837</v>
      </c>
      <c r="H23" s="31">
        <f t="shared" si="3"/>
        <v>-6.2564283860774159</v>
      </c>
    </row>
  </sheetData>
  <mergeCells count="10">
    <mergeCell ref="B1:H1"/>
    <mergeCell ref="F4:F5"/>
    <mergeCell ref="G4:G5"/>
    <mergeCell ref="H4:H5"/>
    <mergeCell ref="A4:A5"/>
    <mergeCell ref="C4:C5"/>
    <mergeCell ref="D4:D5"/>
    <mergeCell ref="E4:E5"/>
    <mergeCell ref="A2:G2"/>
    <mergeCell ref="B4:B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Normal="100" workbookViewId="0">
      <selection activeCell="B12" sqref="B12"/>
    </sheetView>
  </sheetViews>
  <sheetFormatPr defaultColWidth="8.88671875" defaultRowHeight="14.4" x14ac:dyDescent="0.3"/>
  <cols>
    <col min="1" max="1" width="27.109375" style="16" customWidth="1"/>
    <col min="2" max="2" width="13.5546875" style="18" customWidth="1"/>
    <col min="3" max="3" width="15" style="18" customWidth="1"/>
    <col min="4" max="4" width="14.33203125" style="16" customWidth="1"/>
    <col min="5" max="5" width="14.44140625" style="16" customWidth="1"/>
    <col min="6" max="6" width="14.5546875" style="16" customWidth="1"/>
    <col min="7" max="7" width="15.33203125" style="16" customWidth="1"/>
    <col min="8" max="8" width="15.5546875" style="16" customWidth="1"/>
    <col min="9" max="16384" width="8.88671875" style="16"/>
  </cols>
  <sheetData>
    <row r="1" spans="1:8" x14ac:dyDescent="0.3">
      <c r="B1" s="60" t="s">
        <v>52</v>
      </c>
      <c r="C1" s="60"/>
      <c r="D1" s="60"/>
      <c r="E1" s="60"/>
      <c r="F1" s="60"/>
      <c r="G1" s="60"/>
      <c r="H1" s="60"/>
    </row>
    <row r="3" spans="1:8" ht="18.75" customHeight="1" x14ac:dyDescent="0.3">
      <c r="A3" s="66" t="s">
        <v>21</v>
      </c>
      <c r="B3" s="66"/>
      <c r="C3" s="66"/>
      <c r="D3" s="66"/>
      <c r="E3" s="66"/>
      <c r="F3" s="66"/>
      <c r="G3" s="66"/>
    </row>
    <row r="4" spans="1:8" ht="23.25" customHeight="1" x14ac:dyDescent="0.3">
      <c r="A4" s="66"/>
      <c r="B4" s="66"/>
      <c r="C4" s="66"/>
      <c r="D4" s="66"/>
      <c r="E4" s="66"/>
      <c r="F4" s="66"/>
      <c r="G4" s="66"/>
    </row>
    <row r="5" spans="1:8" ht="10.5" customHeight="1" x14ac:dyDescent="0.3">
      <c r="A5" s="20"/>
      <c r="B5" s="16"/>
      <c r="C5" s="16"/>
    </row>
    <row r="6" spans="1:8" ht="18" x14ac:dyDescent="0.3">
      <c r="A6" s="20"/>
      <c r="B6" s="16"/>
      <c r="C6" s="16"/>
      <c r="G6" s="35" t="s">
        <v>22</v>
      </c>
    </row>
    <row r="7" spans="1:8" ht="15.6" customHeight="1" x14ac:dyDescent="0.3">
      <c r="A7" s="64" t="s">
        <v>0</v>
      </c>
      <c r="B7" s="61" t="s">
        <v>35</v>
      </c>
      <c r="C7" s="65" t="s">
        <v>29</v>
      </c>
      <c r="D7" s="61" t="s">
        <v>30</v>
      </c>
      <c r="E7" s="61" t="s">
        <v>31</v>
      </c>
      <c r="F7" s="61" t="s">
        <v>72</v>
      </c>
      <c r="G7" s="61" t="s">
        <v>73</v>
      </c>
      <c r="H7" s="61" t="s">
        <v>74</v>
      </c>
    </row>
    <row r="8" spans="1:8" ht="15.75" customHeight="1" x14ac:dyDescent="0.3">
      <c r="A8" s="64"/>
      <c r="B8" s="61"/>
      <c r="C8" s="65"/>
      <c r="D8" s="61"/>
      <c r="E8" s="61"/>
      <c r="F8" s="61"/>
      <c r="G8" s="61"/>
      <c r="H8" s="61"/>
    </row>
    <row r="9" spans="1:8" ht="21.75" customHeight="1" x14ac:dyDescent="0.3">
      <c r="A9" s="40" t="s">
        <v>17</v>
      </c>
      <c r="B9" s="52">
        <v>1655095.4</v>
      </c>
      <c r="C9" s="52">
        <v>1531615.4</v>
      </c>
      <c r="D9" s="53">
        <v>1553002.8</v>
      </c>
      <c r="E9" s="53">
        <v>1425965.9</v>
      </c>
      <c r="F9" s="53">
        <v>1486166.5</v>
      </c>
      <c r="G9" s="53">
        <v>1547778.3</v>
      </c>
      <c r="H9" s="53">
        <v>1612660.1</v>
      </c>
    </row>
    <row r="10" spans="1:8" ht="109.2" x14ac:dyDescent="0.3">
      <c r="A10" s="40" t="s">
        <v>23</v>
      </c>
      <c r="B10" s="47">
        <f>SUM(B9/'Приложение 1'!B5*100)</f>
        <v>15.188248962915745</v>
      </c>
      <c r="C10" s="47">
        <f>SUM(C9/'Приложение 1'!C5*100)</f>
        <v>13.443709207418364</v>
      </c>
      <c r="D10" s="47">
        <f>SUM(D9/'Приложение 1'!D5*100)</f>
        <v>13.029037208321137</v>
      </c>
      <c r="E10" s="47">
        <f>SUM(E9/'Приложение 1'!E5*100)</f>
        <v>11.265887513158926</v>
      </c>
      <c r="F10" s="47">
        <f>SUM(F9/'Приложение 1'!F5*100)</f>
        <v>11.017703495573107</v>
      </c>
      <c r="G10" s="47">
        <f>SUM(G9/'Приложение 1'!G5*100)</f>
        <v>10.743245988250994</v>
      </c>
      <c r="H10" s="47">
        <f>SUM(H9/'Приложение 1'!H5*100)</f>
        <v>10.457964472961127</v>
      </c>
    </row>
    <row r="11" spans="1:8" ht="15.6" x14ac:dyDescent="0.3">
      <c r="A11" s="40" t="s">
        <v>18</v>
      </c>
      <c r="B11" s="31">
        <f>SUM('Осн параметры ВМР (2)'!B18)</f>
        <v>1669681.2</v>
      </c>
      <c r="C11" s="31">
        <f>SUM('Осн параметры ВМР (2)'!C18)</f>
        <v>1577364.2</v>
      </c>
      <c r="D11" s="31">
        <f>SUM('Осн параметры ВМР (2)'!D18)</f>
        <v>1639245.7</v>
      </c>
      <c r="E11" s="31">
        <f>SUM('Осн параметры ВМР (2)'!E18)</f>
        <v>1534153.9</v>
      </c>
      <c r="F11" s="31">
        <f>SUM('Осн параметры ВМР (2)'!F18)</f>
        <v>1522225</v>
      </c>
      <c r="G11" s="31">
        <f>SUM('Осн параметры ВМР (2)'!G18)</f>
        <v>1583114</v>
      </c>
      <c r="H11" s="31">
        <f>SUM('Осн параметры ВМР (2)'!H18)</f>
        <v>1646438.6</v>
      </c>
    </row>
    <row r="12" spans="1:8" ht="109.2" x14ac:dyDescent="0.3">
      <c r="A12" s="40" t="s">
        <v>23</v>
      </c>
      <c r="B12" s="47">
        <f>SUM(B11/'Приложение 1'!B5*100)</f>
        <v>15.32209790100312</v>
      </c>
      <c r="C12" s="47">
        <f>SUM(C11/'Приложение 1'!C5*100)</f>
        <v>13.845267956297711</v>
      </c>
      <c r="D12" s="47">
        <f>SUM(D11/'Приложение 1'!D5*100)</f>
        <v>13.752578693921494</v>
      </c>
      <c r="E12" s="47">
        <f>SUM(E11/'Приложение 1'!E5*100)</f>
        <v>12.120630139384165</v>
      </c>
      <c r="F12" s="47">
        <f>SUM(F11/'Приложение 1'!F5*100)</f>
        <v>11.285023383011778</v>
      </c>
      <c r="G12" s="47">
        <f>SUM(G11/'Приложение 1'!G5*100)</f>
        <v>10.988513748670584</v>
      </c>
      <c r="H12" s="47">
        <f>SUM(H11/'Приложение 1'!H5*100)</f>
        <v>10.677015191057219</v>
      </c>
    </row>
    <row r="13" spans="1:8" ht="15.6" x14ac:dyDescent="0.3">
      <c r="A13" s="40" t="s">
        <v>19</v>
      </c>
      <c r="B13" s="48">
        <f t="shared" ref="B13:E13" si="0">SUM(B9-B11)</f>
        <v>-14585.800000000047</v>
      </c>
      <c r="C13" s="48">
        <f t="shared" si="0"/>
        <v>-45748.800000000047</v>
      </c>
      <c r="D13" s="48">
        <f t="shared" si="0"/>
        <v>-86242.899999999907</v>
      </c>
      <c r="E13" s="48">
        <f t="shared" si="0"/>
        <v>-108188</v>
      </c>
      <c r="F13" s="48">
        <f t="shared" ref="F13:H13" si="1">SUM(F9-F11)</f>
        <v>-36058.5</v>
      </c>
      <c r="G13" s="48">
        <f t="shared" si="1"/>
        <v>-35335.699999999953</v>
      </c>
      <c r="H13" s="48">
        <f t="shared" si="1"/>
        <v>-33778.5</v>
      </c>
    </row>
    <row r="14" spans="1:8" ht="109.2" x14ac:dyDescent="0.3">
      <c r="A14" s="40" t="s">
        <v>24</v>
      </c>
      <c r="B14" s="47">
        <f>SUM(B13/'Приложение 1'!B5*100)</f>
        <v>-0.1338489380873738</v>
      </c>
      <c r="C14" s="47">
        <f>SUM(C13/'Приложение 1'!C5*100)</f>
        <v>-0.40155874887934778</v>
      </c>
      <c r="D14" s="47">
        <f>SUM(D13/'Приложение 1'!D5*100)</f>
        <v>-0.72354148560035925</v>
      </c>
      <c r="E14" s="47">
        <f>SUM(E13/'Приложение 1'!E5*100)</f>
        <v>-0.85474262622523989</v>
      </c>
      <c r="F14" s="47">
        <f>SUM(F13/'Приложение 1'!F5*100)</f>
        <v>-0.26731988743867047</v>
      </c>
      <c r="G14" s="47">
        <f>SUM(G13/'Приложение 1'!G5*100)</f>
        <v>-0.24526776041958989</v>
      </c>
      <c r="H14" s="47">
        <f>SUM(H13/'Приложение 1'!H5*100)</f>
        <v>-0.21905071809609317</v>
      </c>
    </row>
    <row r="15" spans="1:8" ht="15.6" x14ac:dyDescent="0.3">
      <c r="A15" s="40" t="s">
        <v>20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</row>
    <row r="16" spans="1:8" ht="109.2" x14ac:dyDescent="0.3">
      <c r="A16" s="40" t="s">
        <v>25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</row>
  </sheetData>
  <mergeCells count="10">
    <mergeCell ref="B1:H1"/>
    <mergeCell ref="F7:F8"/>
    <mergeCell ref="G7:G8"/>
    <mergeCell ref="H7:H8"/>
    <mergeCell ref="A7:A8"/>
    <mergeCell ref="C7:C8"/>
    <mergeCell ref="D7:D8"/>
    <mergeCell ref="E7:E8"/>
    <mergeCell ref="A3:G4"/>
    <mergeCell ref="B7:B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zoomScaleNormal="100" workbookViewId="0">
      <selection activeCell="L10" sqref="L10"/>
    </sheetView>
  </sheetViews>
  <sheetFormatPr defaultRowHeight="14.4" x14ac:dyDescent="0.3"/>
  <cols>
    <col min="1" max="1" width="35.33203125" customWidth="1"/>
    <col min="2" max="2" width="13.5546875" customWidth="1"/>
    <col min="3" max="4" width="13" customWidth="1"/>
    <col min="5" max="5" width="14" customWidth="1"/>
    <col min="6" max="6" width="11.5546875" customWidth="1"/>
    <col min="7" max="7" width="14.6640625" customWidth="1"/>
    <col min="8" max="8" width="12.6640625" customWidth="1"/>
  </cols>
  <sheetData>
    <row r="1" spans="1:8" ht="24" customHeight="1" x14ac:dyDescent="0.3">
      <c r="B1" s="69" t="s">
        <v>51</v>
      </c>
      <c r="C1" s="69"/>
      <c r="D1" s="69"/>
      <c r="E1" s="69"/>
      <c r="F1" s="69"/>
      <c r="G1" s="69"/>
      <c r="H1" s="69"/>
    </row>
    <row r="2" spans="1:8" ht="26.25" customHeight="1" x14ac:dyDescent="0.35">
      <c r="A2" s="68" t="s">
        <v>26</v>
      </c>
      <c r="B2" s="68"/>
      <c r="C2" s="68"/>
      <c r="D2" s="68"/>
      <c r="E2" s="68"/>
      <c r="F2" s="68"/>
      <c r="G2" s="68"/>
    </row>
    <row r="3" spans="1:8" ht="18.75" customHeight="1" x14ac:dyDescent="0.35">
      <c r="A3" s="68" t="s">
        <v>27</v>
      </c>
      <c r="B3" s="68"/>
      <c r="C3" s="68"/>
      <c r="D3" s="68"/>
      <c r="E3" s="68"/>
      <c r="F3" s="68"/>
      <c r="G3" s="68"/>
    </row>
    <row r="4" spans="1:8" ht="9.75" customHeight="1" x14ac:dyDescent="0.3">
      <c r="A4" s="1"/>
    </row>
    <row r="5" spans="1:8" ht="18" x14ac:dyDescent="0.3">
      <c r="A5" s="1"/>
      <c r="G5" s="35" t="s">
        <v>22</v>
      </c>
    </row>
    <row r="6" spans="1:8" ht="15.75" customHeight="1" x14ac:dyDescent="0.3">
      <c r="A6" s="67" t="s">
        <v>0</v>
      </c>
      <c r="B6" s="61" t="s">
        <v>35</v>
      </c>
      <c r="C6" s="67" t="s">
        <v>32</v>
      </c>
      <c r="D6" s="67" t="s">
        <v>30</v>
      </c>
      <c r="E6" s="67" t="s">
        <v>31</v>
      </c>
      <c r="F6" s="67" t="s">
        <v>72</v>
      </c>
      <c r="G6" s="67" t="s">
        <v>73</v>
      </c>
      <c r="H6" s="67" t="s">
        <v>74</v>
      </c>
    </row>
    <row r="7" spans="1:8" ht="16.95" customHeight="1" x14ac:dyDescent="0.3">
      <c r="A7" s="67"/>
      <c r="B7" s="61"/>
      <c r="C7" s="67"/>
      <c r="D7" s="67"/>
      <c r="E7" s="67"/>
      <c r="F7" s="67"/>
      <c r="G7" s="67"/>
      <c r="H7" s="67"/>
    </row>
    <row r="8" spans="1:8" s="16" customFormat="1" ht="15.6" x14ac:dyDescent="0.3">
      <c r="A8" s="40" t="s">
        <v>17</v>
      </c>
      <c r="B8" s="49">
        <v>2213737.2000000002</v>
      </c>
      <c r="C8" s="49">
        <v>1852150.1</v>
      </c>
      <c r="D8" s="49">
        <v>1803363.6</v>
      </c>
      <c r="E8" s="49">
        <v>1614651</v>
      </c>
      <c r="F8" s="49">
        <v>1661917</v>
      </c>
      <c r="G8" s="49">
        <v>1731746.2</v>
      </c>
      <c r="H8" s="49">
        <v>1798193.1</v>
      </c>
    </row>
    <row r="9" spans="1:8" ht="78" x14ac:dyDescent="0.3">
      <c r="A9" s="10" t="s">
        <v>25</v>
      </c>
      <c r="B9" s="50">
        <f>SUM(B8/'Приложение 1'!B5*100)</f>
        <v>20.314715231561888</v>
      </c>
      <c r="C9" s="50">
        <f>SUM(C8/'Приложение 1'!C5*100)</f>
        <v>16.257193126218791</v>
      </c>
      <c r="D9" s="50">
        <f>SUM(D8/'Приложение 1'!D5*100)</f>
        <v>15.129458520314293</v>
      </c>
      <c r="E9" s="50">
        <f>SUM(E8/'Приложение 1'!E5*100)</f>
        <v>12.756599957270771</v>
      </c>
      <c r="F9" s="50">
        <f>SUM(F8/'Приложение 1'!F5*100)</f>
        <v>12.320630790865202</v>
      </c>
      <c r="G9" s="50">
        <f>SUM(G8/'Приложение 1'!G5*100)</f>
        <v>12.020181065866412</v>
      </c>
      <c r="H9" s="50">
        <f>SUM(H8/'Приложение 1'!H5*100)</f>
        <v>11.661130299759902</v>
      </c>
    </row>
    <row r="10" spans="1:8" ht="15.6" x14ac:dyDescent="0.3">
      <c r="A10" s="10" t="s">
        <v>18</v>
      </c>
      <c r="B10" s="31">
        <f>SUM('Осн.параметры Консолид'!B19)</f>
        <v>2169467.7000000002</v>
      </c>
      <c r="C10" s="31">
        <f>SUM('Осн.параметры Консолид'!C19)</f>
        <v>1914742.6</v>
      </c>
      <c r="D10" s="31">
        <f>SUM('Осн.параметры Консолид'!D19)</f>
        <v>1892124.2</v>
      </c>
      <c r="E10" s="31">
        <f>SUM('Осн.параметры Консолид'!E19)</f>
        <v>1722627.3</v>
      </c>
      <c r="F10" s="31">
        <f>SUM('Осн.параметры Консолид'!F19)</f>
        <v>1757079.8</v>
      </c>
      <c r="G10" s="31">
        <f>SUM('Осн.параметры Консолид'!G19)</f>
        <v>1792221.4</v>
      </c>
      <c r="H10" s="31">
        <f>SUM('Осн.параметры Консолид'!H19)</f>
        <v>1828065.8</v>
      </c>
    </row>
    <row r="11" spans="1:8" ht="78" x14ac:dyDescent="0.3">
      <c r="A11" s="10" t="s">
        <v>25</v>
      </c>
      <c r="B11" s="51">
        <f>SUM(B10/'Приложение 1'!B5*100)</f>
        <v>19.908469049339523</v>
      </c>
      <c r="C11" s="51">
        <f>SUM(C10/'Приложение 1'!C5*100)</f>
        <v>16.806596957340712</v>
      </c>
      <c r="D11" s="51">
        <f>SUM(D10/'Приложение 1'!D5*100)</f>
        <v>15.874122444959443</v>
      </c>
      <c r="E11" s="51">
        <f>SUM(E10/'Приложение 1'!E5*100)</f>
        <v>13.609670041125582</v>
      </c>
      <c r="F11" s="51">
        <f>SUM(F10/'Приложение 1'!F5*100)</f>
        <v>13.026120730389829</v>
      </c>
      <c r="G11" s="51">
        <f>SUM(G10/'Приложение 1'!G5*100)</f>
        <v>12.439943993017334</v>
      </c>
      <c r="H11" s="51">
        <f>SUM(H10/'Приложение 1'!H5*100)</f>
        <v>11.854852234910046</v>
      </c>
    </row>
    <row r="12" spans="1:8" s="16" customFormat="1" ht="15.6" x14ac:dyDescent="0.3">
      <c r="A12" s="40" t="s">
        <v>19</v>
      </c>
      <c r="B12" s="48">
        <f>SUM(B8-B10)</f>
        <v>44269.5</v>
      </c>
      <c r="C12" s="48">
        <f t="shared" ref="C12:E12" si="0">SUM(C8-C10)</f>
        <v>-62592.5</v>
      </c>
      <c r="D12" s="48">
        <f t="shared" si="0"/>
        <v>-88760.59999999986</v>
      </c>
      <c r="E12" s="48">
        <f t="shared" si="0"/>
        <v>-107976.30000000005</v>
      </c>
      <c r="F12" s="48">
        <f t="shared" ref="F12:H12" si="1">SUM(F8-F10)</f>
        <v>-95162.800000000047</v>
      </c>
      <c r="G12" s="48">
        <f t="shared" si="1"/>
        <v>-60475.199999999953</v>
      </c>
      <c r="H12" s="48">
        <f t="shared" si="1"/>
        <v>-29872.699999999953</v>
      </c>
    </row>
    <row r="13" spans="1:8" ht="78" x14ac:dyDescent="0.3">
      <c r="A13" s="10" t="s">
        <v>25</v>
      </c>
      <c r="B13" s="50">
        <f>SUM(B12/'Приложение 1'!B5*100)</f>
        <v>0.40624618222236536</v>
      </c>
      <c r="C13" s="50">
        <f>SUM(C12/'Приложение 1'!C5*100)</f>
        <v>-0.54940383112192137</v>
      </c>
      <c r="D13" s="50">
        <f>SUM(D12/'Приложение 1'!D5*100)</f>
        <v>-0.74466392464515008</v>
      </c>
      <c r="E13" s="50">
        <f>SUM(E12/'Приложение 1'!E5*100)</f>
        <v>-0.8530700838548122</v>
      </c>
      <c r="F13" s="50">
        <f>SUM(F12/'Приложение 1'!F5*100)</f>
        <v>-0.70548993952462591</v>
      </c>
      <c r="G13" s="50">
        <f>SUM(G12/'Приложение 1'!G5*100)</f>
        <v>-0.41976292715092078</v>
      </c>
      <c r="H13" s="50">
        <f>SUM(H12/'Приложение 1'!H5*100)</f>
        <v>-0.19372193515014435</v>
      </c>
    </row>
    <row r="14" spans="1:8" ht="15.6" x14ac:dyDescent="0.3">
      <c r="A14" s="10" t="s">
        <v>20</v>
      </c>
      <c r="B14" s="50">
        <v>0</v>
      </c>
      <c r="C14" s="50">
        <v>0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</row>
    <row r="15" spans="1:8" ht="78" x14ac:dyDescent="0.3">
      <c r="A15" s="10" t="s">
        <v>28</v>
      </c>
      <c r="B15" s="50">
        <v>0</v>
      </c>
      <c r="C15" s="50">
        <v>0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</row>
    <row r="16" spans="1:8" ht="18" x14ac:dyDescent="0.3">
      <c r="A16" s="1"/>
    </row>
    <row r="17" spans="1:1" ht="18" x14ac:dyDescent="0.3">
      <c r="A17" s="1"/>
    </row>
    <row r="18" spans="1:1" ht="18" x14ac:dyDescent="0.3">
      <c r="A18" s="1"/>
    </row>
    <row r="19" spans="1:1" ht="18" x14ac:dyDescent="0.3">
      <c r="A19" s="2"/>
    </row>
  </sheetData>
  <mergeCells count="11">
    <mergeCell ref="B1:H1"/>
    <mergeCell ref="F6:F7"/>
    <mergeCell ref="G6:G7"/>
    <mergeCell ref="H6:H7"/>
    <mergeCell ref="E6:E7"/>
    <mergeCell ref="A6:A7"/>
    <mergeCell ref="C6:C7"/>
    <mergeCell ref="D6:D7"/>
    <mergeCell ref="A2:G2"/>
    <mergeCell ref="A3:G3"/>
    <mergeCell ref="B6:B7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>
      <selection activeCell="A17" sqref="A17:XFD17"/>
    </sheetView>
  </sheetViews>
  <sheetFormatPr defaultRowHeight="14.4" x14ac:dyDescent="0.3"/>
  <cols>
    <col min="1" max="1" width="62.6640625" customWidth="1"/>
    <col min="2" max="2" width="12.6640625" style="16" customWidth="1"/>
    <col min="3" max="5" width="11.5546875" bestFit="1" customWidth="1"/>
    <col min="6" max="6" width="12.6640625" customWidth="1"/>
    <col min="7" max="7" width="12.5546875" customWidth="1"/>
    <col min="8" max="8" width="11.88671875" customWidth="1"/>
  </cols>
  <sheetData>
    <row r="1" spans="1:8" x14ac:dyDescent="0.3">
      <c r="B1" s="60" t="s">
        <v>63</v>
      </c>
      <c r="C1" s="60"/>
      <c r="D1" s="60"/>
      <c r="E1" s="60"/>
      <c r="F1" s="60"/>
      <c r="G1" s="60"/>
      <c r="H1" s="60"/>
    </row>
    <row r="2" spans="1:8" ht="46.2" customHeight="1" x14ac:dyDescent="0.3">
      <c r="A2" s="70" t="s">
        <v>54</v>
      </c>
      <c r="B2" s="70"/>
      <c r="C2" s="70"/>
      <c r="D2" s="70"/>
      <c r="E2" s="70"/>
      <c r="F2" s="70"/>
    </row>
    <row r="3" spans="1:8" x14ac:dyDescent="0.3">
      <c r="G3" s="35" t="s">
        <v>22</v>
      </c>
    </row>
    <row r="4" spans="1:8" ht="15.6" x14ac:dyDescent="0.3">
      <c r="A4" s="7" t="s">
        <v>0</v>
      </c>
      <c r="B4" s="8" t="s">
        <v>35</v>
      </c>
      <c r="C4" s="7" t="s">
        <v>29</v>
      </c>
      <c r="D4" s="7" t="s">
        <v>36</v>
      </c>
      <c r="E4" s="8" t="s">
        <v>37</v>
      </c>
      <c r="F4" s="8" t="s">
        <v>69</v>
      </c>
      <c r="G4" s="8" t="s">
        <v>70</v>
      </c>
      <c r="H4" s="8" t="s">
        <v>71</v>
      </c>
    </row>
    <row r="5" spans="1:8" ht="15.6" x14ac:dyDescent="0.3">
      <c r="A5" s="9" t="s">
        <v>55</v>
      </c>
      <c r="B5" s="27">
        <f t="shared" ref="B5:E5" si="0">SUM(B6+B14)</f>
        <v>1669681.1999999997</v>
      </c>
      <c r="C5" s="11">
        <f t="shared" si="0"/>
        <v>1577364.2</v>
      </c>
      <c r="D5" s="11">
        <f t="shared" si="0"/>
        <v>1639245.7000000002</v>
      </c>
      <c r="E5" s="11">
        <f t="shared" si="0"/>
        <v>1534153.9000000001</v>
      </c>
      <c r="F5" s="11">
        <f t="shared" ref="F5:H5" si="1">SUM(F6+F14)</f>
        <v>1522225.0000000002</v>
      </c>
      <c r="G5" s="11">
        <f t="shared" si="1"/>
        <v>1583114</v>
      </c>
      <c r="H5" s="11">
        <f t="shared" si="1"/>
        <v>1646438.6</v>
      </c>
    </row>
    <row r="6" spans="1:8" ht="15.6" x14ac:dyDescent="0.3">
      <c r="A6" s="10" t="s">
        <v>56</v>
      </c>
      <c r="B6" s="27">
        <f>SUM(B8:B13)</f>
        <v>1649919.4999999998</v>
      </c>
      <c r="C6" s="11">
        <f t="shared" ref="C6:E6" si="2">SUM(C8:C13)</f>
        <v>1421999.9</v>
      </c>
      <c r="D6" s="11">
        <f t="shared" si="2"/>
        <v>1437685.0000000002</v>
      </c>
      <c r="E6" s="11">
        <f t="shared" si="2"/>
        <v>1448377.9000000001</v>
      </c>
      <c r="F6" s="11">
        <f t="shared" ref="F6:H6" si="3">SUM(F8:F13)</f>
        <v>1506313.0000000002</v>
      </c>
      <c r="G6" s="11">
        <f t="shared" si="3"/>
        <v>1566565.6</v>
      </c>
      <c r="H6" s="11">
        <f t="shared" si="3"/>
        <v>1629228.2000000002</v>
      </c>
    </row>
    <row r="7" spans="1:8" ht="15.6" x14ac:dyDescent="0.3">
      <c r="A7" s="3" t="s">
        <v>57</v>
      </c>
      <c r="B7" s="34">
        <f t="shared" ref="B7:E7" si="4">SUM(B6/B5)</f>
        <v>0.98816438730938583</v>
      </c>
      <c r="C7" s="14">
        <f t="shared" si="4"/>
        <v>0.90150385053749793</v>
      </c>
      <c r="D7" s="14">
        <f t="shared" si="4"/>
        <v>0.87704058031081011</v>
      </c>
      <c r="E7" s="14">
        <f t="shared" si="4"/>
        <v>0.94408905130052467</v>
      </c>
      <c r="F7" s="14">
        <f t="shared" ref="F7:H7" si="5">SUM(F6/F5)</f>
        <v>0.98954688038890437</v>
      </c>
      <c r="G7" s="14">
        <f t="shared" si="5"/>
        <v>0.98954693092222046</v>
      </c>
      <c r="H7" s="14">
        <f t="shared" si="5"/>
        <v>0.98954689230439574</v>
      </c>
    </row>
    <row r="8" spans="1:8" ht="31.8" thickBot="1" x14ac:dyDescent="0.35">
      <c r="A8" s="6" t="s">
        <v>58</v>
      </c>
      <c r="B8" s="27">
        <v>1226632.3999999999</v>
      </c>
      <c r="C8" s="11">
        <v>1042963</v>
      </c>
      <c r="D8" s="11">
        <v>1060061.3</v>
      </c>
      <c r="E8" s="11">
        <v>1074442.6000000001</v>
      </c>
      <c r="F8" s="11">
        <v>1117420.3</v>
      </c>
      <c r="G8" s="11">
        <v>1162117.1000000001</v>
      </c>
      <c r="H8" s="11">
        <v>1208601.8</v>
      </c>
    </row>
    <row r="9" spans="1:8" ht="47.4" thickBot="1" x14ac:dyDescent="0.35">
      <c r="A9" s="6" t="s">
        <v>59</v>
      </c>
      <c r="B9" s="27">
        <v>74449.2</v>
      </c>
      <c r="C9" s="11">
        <v>46185.5</v>
      </c>
      <c r="D9" s="11">
        <v>45700.6</v>
      </c>
      <c r="E9" s="17">
        <v>45712.1</v>
      </c>
      <c r="F9" s="17">
        <v>47540.6</v>
      </c>
      <c r="G9" s="17">
        <v>49442.2</v>
      </c>
      <c r="H9" s="17">
        <v>51419.8</v>
      </c>
    </row>
    <row r="10" spans="1:8" ht="31.8" thickBot="1" x14ac:dyDescent="0.35">
      <c r="A10" s="6" t="s">
        <v>64</v>
      </c>
      <c r="B10" s="27">
        <v>16419.3</v>
      </c>
      <c r="C10" s="11">
        <v>19430.900000000001</v>
      </c>
      <c r="D10" s="11">
        <v>17812.2</v>
      </c>
      <c r="E10" s="11">
        <v>4732.3999999999996</v>
      </c>
      <c r="F10" s="11">
        <v>4921.7</v>
      </c>
      <c r="G10" s="11">
        <v>5118.6000000000004</v>
      </c>
      <c r="H10" s="11">
        <v>5323.3</v>
      </c>
    </row>
    <row r="11" spans="1:8" ht="47.4" thickBot="1" x14ac:dyDescent="0.35">
      <c r="A11" s="6" t="s">
        <v>60</v>
      </c>
      <c r="B11" s="27">
        <v>37838.699999999997</v>
      </c>
      <c r="C11" s="11">
        <v>33887</v>
      </c>
      <c r="D11" s="11">
        <v>26284.6</v>
      </c>
      <c r="E11" s="11">
        <v>26617.4</v>
      </c>
      <c r="F11" s="11">
        <v>27682.1</v>
      </c>
      <c r="G11" s="11">
        <v>28789.4</v>
      </c>
      <c r="H11" s="11">
        <v>29941</v>
      </c>
    </row>
    <row r="12" spans="1:8" ht="46.8" x14ac:dyDescent="0.3">
      <c r="A12" s="3" t="s">
        <v>61</v>
      </c>
      <c r="B12" s="27">
        <v>169578.9</v>
      </c>
      <c r="C12" s="11">
        <v>163887.6</v>
      </c>
      <c r="D12" s="11">
        <v>169597</v>
      </c>
      <c r="E12" s="11">
        <v>175468.3</v>
      </c>
      <c r="F12" s="11">
        <v>182487</v>
      </c>
      <c r="G12" s="11">
        <v>189786.5</v>
      </c>
      <c r="H12" s="11">
        <v>197378</v>
      </c>
    </row>
    <row r="13" spans="1:8" ht="31.2" x14ac:dyDescent="0.3">
      <c r="A13" s="3" t="s">
        <v>62</v>
      </c>
      <c r="B13" s="27">
        <v>125001</v>
      </c>
      <c r="C13" s="11">
        <v>115645.9</v>
      </c>
      <c r="D13" s="11">
        <v>118229.3</v>
      </c>
      <c r="E13" s="11">
        <v>121405.1</v>
      </c>
      <c r="F13" s="11">
        <v>126261.3</v>
      </c>
      <c r="G13" s="11">
        <v>131311.79999999999</v>
      </c>
      <c r="H13" s="11">
        <v>136564.29999999999</v>
      </c>
    </row>
    <row r="14" spans="1:8" ht="15.6" x14ac:dyDescent="0.3">
      <c r="A14" s="10" t="s">
        <v>65</v>
      </c>
      <c r="B14" s="27">
        <v>19761.7</v>
      </c>
      <c r="C14" s="11">
        <v>155364.29999999999</v>
      </c>
      <c r="D14" s="11">
        <v>201560.7</v>
      </c>
      <c r="E14" s="12">
        <v>85776</v>
      </c>
      <c r="F14" s="12">
        <v>15912</v>
      </c>
      <c r="G14" s="12">
        <v>16548.400000000001</v>
      </c>
      <c r="H14" s="12">
        <v>17210.400000000001</v>
      </c>
    </row>
    <row r="15" spans="1:8" ht="15.6" x14ac:dyDescent="0.3">
      <c r="A15" s="3" t="s">
        <v>57</v>
      </c>
      <c r="B15" s="34">
        <f t="shared" ref="B15:E15" si="6">SUM(B14/B5)</f>
        <v>1.1835612690614235E-2</v>
      </c>
      <c r="C15" s="14">
        <f t="shared" si="6"/>
        <v>9.8496149462502056E-2</v>
      </c>
      <c r="D15" s="14">
        <f t="shared" si="6"/>
        <v>0.12295941968918997</v>
      </c>
      <c r="E15" s="14">
        <f t="shared" si="6"/>
        <v>5.591094869947532E-2</v>
      </c>
      <c r="F15" s="14">
        <f t="shared" ref="F15:H15" si="7">SUM(F14/F5)</f>
        <v>1.0453119611095598E-2</v>
      </c>
      <c r="G15" s="14">
        <f t="shared" si="7"/>
        <v>1.0453069077779618E-2</v>
      </c>
      <c r="H15" s="14">
        <f t="shared" si="7"/>
        <v>1.0453107695604319E-2</v>
      </c>
    </row>
    <row r="17" spans="1:8" ht="15.6" x14ac:dyDescent="0.3">
      <c r="A17" s="15"/>
      <c r="B17" s="72"/>
      <c r="C17" s="72"/>
      <c r="D17" s="72"/>
      <c r="E17" s="72"/>
      <c r="F17" s="72"/>
      <c r="G17" s="72"/>
      <c r="H17" s="72"/>
    </row>
    <row r="18" spans="1:8" ht="15.6" x14ac:dyDescent="0.3">
      <c r="A18" s="15" t="s">
        <v>68</v>
      </c>
      <c r="C18" s="13"/>
      <c r="D18" s="13"/>
      <c r="E18" s="13"/>
    </row>
  </sheetData>
  <mergeCells count="2">
    <mergeCell ref="B1:H1"/>
    <mergeCell ref="A2:F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Приложение 1</vt:lpstr>
      <vt:lpstr>Осн параметры ВМР (2)</vt:lpstr>
      <vt:lpstr>Осн.параметры Консолид</vt:lpstr>
      <vt:lpstr>Прогноз осн. х-к ВМР</vt:lpstr>
      <vt:lpstr>Прогноз осн. х-к Консолид</vt:lpstr>
      <vt:lpstr>Программы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2019-02-14T08:37:29Z</dcterms:modified>
</cp:coreProperties>
</file>