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План мероприятий" sheetId="1" r:id="rId1"/>
    <sheet name="Показатели" sheetId="2" r:id="rId2"/>
    <sheet name="Лист3" sheetId="3" r:id="rId3"/>
  </sheets>
  <definedNames>
    <definedName name="_ftn1" localSheetId="1">Показатели!#REF!</definedName>
    <definedName name="_ftnref1" localSheetId="1">Показатели!#REF!</definedName>
    <definedName name="_GoBack" localSheetId="1">Показатели!$B$98</definedName>
    <definedName name="_xlnm.Print_Area" localSheetId="0">'План мероприятий'!$A$1:$O$70</definedName>
    <definedName name="_xlnm.Print_Area" localSheetId="1">Показатели!$A$1:$G$282</definedName>
  </definedNames>
  <calcPr calcId="125725"/>
</workbook>
</file>

<file path=xl/calcChain.xml><?xml version="1.0" encoding="utf-8"?>
<calcChain xmlns="http://schemas.openxmlformats.org/spreadsheetml/2006/main">
  <c r="H227" i="2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29"/>
  <c r="I196"/>
  <c r="I197"/>
  <c r="I199"/>
  <c r="I200"/>
  <c r="I201"/>
  <c r="I202"/>
  <c r="I203"/>
  <c r="I204"/>
  <c r="I205"/>
  <c r="I208"/>
  <c r="I209"/>
  <c r="I210"/>
  <c r="I211"/>
  <c r="I212"/>
  <c r="I213"/>
  <c r="I214"/>
  <c r="I217"/>
  <c r="I218"/>
  <c r="I219"/>
  <c r="I220"/>
  <c r="I221"/>
  <c r="I222"/>
  <c r="I223"/>
  <c r="I224"/>
  <c r="I225"/>
  <c r="I226"/>
  <c r="I195"/>
  <c r="I114"/>
  <c r="I115"/>
  <c r="I116"/>
  <c r="I117"/>
  <c r="I118"/>
  <c r="I119"/>
  <c r="I120"/>
  <c r="I122"/>
  <c r="I123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13"/>
  <c r="H111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4"/>
  <c r="I105"/>
  <c r="I106"/>
  <c r="I107"/>
  <c r="I108"/>
  <c r="I109"/>
  <c r="I110"/>
  <c r="I76"/>
  <c r="I10"/>
  <c r="I11"/>
  <c r="H7" s="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9"/>
  <c r="H74"/>
  <c r="H246"/>
  <c r="H249"/>
  <c r="H197"/>
  <c r="H190" l="1"/>
  <c r="A183"/>
  <c r="A184" s="1"/>
  <c r="A185" s="1"/>
  <c r="A186" s="1"/>
  <c r="A187" s="1"/>
  <c r="A188" s="1"/>
  <c r="A189" s="1"/>
  <c r="A190" s="1"/>
  <c r="A191" s="1"/>
  <c r="A192" s="1"/>
  <c r="H178"/>
  <c r="H179"/>
  <c r="H180"/>
  <c r="A172"/>
  <c r="A173" s="1"/>
  <c r="A174" s="1"/>
  <c r="A175" s="1"/>
  <c r="A176" s="1"/>
  <c r="A177" s="1"/>
  <c r="A178" s="1"/>
  <c r="A179" s="1"/>
  <c r="A180" s="1"/>
  <c r="A165"/>
  <c r="A166" s="1"/>
  <c r="A167" s="1"/>
  <c r="A168" s="1"/>
  <c r="A169" s="1"/>
  <c r="A170" s="1"/>
  <c r="A154"/>
  <c r="A155" s="1"/>
  <c r="A156" s="1"/>
  <c r="A157" s="1"/>
  <c r="A158" s="1"/>
  <c r="A159" s="1"/>
  <c r="A160" s="1"/>
  <c r="A161" s="1"/>
  <c r="A162" s="1"/>
  <c r="A163" s="1"/>
  <c r="H119"/>
  <c r="H120"/>
  <c r="H122"/>
  <c r="H123"/>
  <c r="H125"/>
  <c r="H114"/>
  <c r="H76"/>
  <c r="N53" i="1" l="1"/>
  <c r="J53"/>
  <c r="F53"/>
  <c r="N52"/>
  <c r="J52"/>
  <c r="F52"/>
  <c r="N47"/>
  <c r="J47"/>
  <c r="F47"/>
  <c r="N46"/>
  <c r="J46"/>
  <c r="F46"/>
  <c r="N39"/>
  <c r="J39"/>
  <c r="N38"/>
  <c r="J38"/>
  <c r="F38"/>
  <c r="N37"/>
  <c r="J37"/>
  <c r="F37"/>
  <c r="N27"/>
  <c r="J27"/>
  <c r="N25"/>
  <c r="J25"/>
  <c r="F25"/>
  <c r="N23"/>
  <c r="J23"/>
  <c r="F23"/>
  <c r="N22"/>
  <c r="J22"/>
  <c r="F22"/>
  <c r="N19"/>
  <c r="J19"/>
  <c r="F19"/>
  <c r="N17"/>
  <c r="J17"/>
  <c r="F17"/>
  <c r="N16"/>
  <c r="J16"/>
  <c r="F16"/>
  <c r="N15"/>
  <c r="J15"/>
  <c r="F15"/>
  <c r="N14"/>
  <c r="J14"/>
  <c r="F14"/>
  <c r="F39"/>
  <c r="H128" i="2" l="1"/>
  <c r="Q20" i="1" l="1"/>
  <c r="H129" i="2" l="1"/>
  <c r="F27" i="1" l="1"/>
  <c r="H131" i="2" l="1"/>
  <c r="H107"/>
  <c r="F77" l="1"/>
  <c r="H22" l="1"/>
  <c r="N20" i="1"/>
  <c r="H278" i="2" l="1"/>
  <c r="T59" i="1"/>
  <c r="C66"/>
  <c r="E28"/>
  <c r="H158" i="2" l="1"/>
  <c r="H160"/>
  <c r="H137"/>
  <c r="H138"/>
  <c r="H140"/>
  <c r="H143"/>
  <c r="H144"/>
  <c r="H208"/>
  <c r="H205"/>
  <c r="H204"/>
  <c r="H184" l="1"/>
  <c r="H186"/>
  <c r="H175"/>
  <c r="H145"/>
  <c r="H149"/>
  <c r="H154"/>
  <c r="H156"/>
  <c r="H162"/>
  <c r="H109"/>
  <c r="H102"/>
  <c r="H96"/>
  <c r="H83"/>
  <c r="O58" i="1"/>
  <c r="N58"/>
  <c r="M58"/>
  <c r="L58"/>
  <c r="K58"/>
  <c r="J58"/>
  <c r="I58"/>
  <c r="H58"/>
  <c r="G58"/>
  <c r="F58"/>
  <c r="E58"/>
  <c r="D58"/>
  <c r="H70" i="2"/>
  <c r="I70" s="1"/>
  <c r="H71"/>
  <c r="I71" s="1"/>
  <c r="H72"/>
  <c r="I72" s="1"/>
  <c r="H73"/>
  <c r="I73" s="1"/>
  <c r="H48"/>
  <c r="I48" s="1"/>
  <c r="H43"/>
  <c r="H37"/>
  <c r="H36"/>
  <c r="H33"/>
  <c r="E66" i="1"/>
  <c r="S28"/>
  <c r="Q28"/>
  <c r="D28"/>
  <c r="F28"/>
  <c r="G28"/>
  <c r="H28"/>
  <c r="I28"/>
  <c r="J28"/>
  <c r="K28"/>
  <c r="L28"/>
  <c r="M28"/>
  <c r="N28"/>
  <c r="O28"/>
  <c r="H277" i="2"/>
  <c r="H271"/>
  <c r="H274"/>
  <c r="H275"/>
  <c r="H276"/>
  <c r="H269"/>
  <c r="H238"/>
  <c r="H239"/>
  <c r="H240"/>
  <c r="H241"/>
  <c r="H237"/>
  <c r="H230"/>
  <c r="H231"/>
  <c r="H232"/>
  <c r="H233"/>
  <c r="H234"/>
  <c r="H235"/>
  <c r="H229"/>
  <c r="H264"/>
  <c r="H265"/>
  <c r="H266"/>
  <c r="H267"/>
  <c r="H200"/>
  <c r="H115" l="1"/>
  <c r="H226" l="1"/>
  <c r="H225"/>
  <c r="H224"/>
  <c r="H223"/>
  <c r="H222"/>
  <c r="H221"/>
  <c r="H183"/>
  <c r="H174"/>
  <c r="H170"/>
  <c r="H169"/>
  <c r="H168"/>
  <c r="H134"/>
  <c r="H132"/>
  <c r="H130"/>
  <c r="H108"/>
  <c r="H105"/>
  <c r="H104"/>
  <c r="H97"/>
  <c r="H95"/>
  <c r="H94"/>
  <c r="H93"/>
  <c r="H92"/>
  <c r="H91"/>
  <c r="H90"/>
  <c r="H89"/>
  <c r="H88"/>
  <c r="H87"/>
  <c r="H86"/>
  <c r="H85"/>
  <c r="H82"/>
  <c r="H81"/>
  <c r="H80"/>
  <c r="H79"/>
  <c r="H69"/>
  <c r="I69" s="1"/>
  <c r="H68"/>
  <c r="I68" s="1"/>
  <c r="H67"/>
  <c r="I67" s="1"/>
  <c r="H65"/>
  <c r="I65" s="1"/>
  <c r="H64"/>
  <c r="I64" s="1"/>
  <c r="H62"/>
  <c r="I62" s="1"/>
  <c r="H61"/>
  <c r="I61" s="1"/>
  <c r="H60"/>
  <c r="I60" s="1"/>
  <c r="H59"/>
  <c r="I59" s="1"/>
  <c r="H58"/>
  <c r="I58" s="1"/>
  <c r="H44"/>
  <c r="H41"/>
  <c r="H38"/>
  <c r="H34"/>
  <c r="H31"/>
  <c r="H30"/>
  <c r="H28"/>
  <c r="H26"/>
  <c r="H25"/>
  <c r="H21"/>
  <c r="H20"/>
  <c r="H19"/>
  <c r="H17"/>
  <c r="H16"/>
  <c r="H15"/>
  <c r="H12"/>
  <c r="H10"/>
  <c r="H9"/>
  <c r="H45" l="1"/>
  <c r="H193"/>
  <c r="S55" i="1" l="1"/>
  <c r="Q55"/>
  <c r="S48"/>
  <c r="Q48"/>
  <c r="S42"/>
  <c r="Q42"/>
  <c r="S34"/>
  <c r="Q34"/>
  <c r="E55"/>
  <c r="F55"/>
  <c r="G55"/>
  <c r="H55"/>
  <c r="I55"/>
  <c r="J55"/>
  <c r="K55"/>
  <c r="L55"/>
  <c r="M55"/>
  <c r="N55"/>
  <c r="O55"/>
  <c r="D55"/>
  <c r="E48" l="1"/>
  <c r="F48"/>
  <c r="G48"/>
  <c r="H48"/>
  <c r="I48"/>
  <c r="J48"/>
  <c r="K48"/>
  <c r="L48"/>
  <c r="M48"/>
  <c r="N48"/>
  <c r="O48"/>
  <c r="D48"/>
  <c r="E42" l="1"/>
  <c r="F42"/>
  <c r="G42"/>
  <c r="H42"/>
  <c r="I42"/>
  <c r="J42"/>
  <c r="K42"/>
  <c r="L42"/>
  <c r="M42"/>
  <c r="N42"/>
  <c r="O42"/>
  <c r="D42"/>
  <c r="E34" l="1"/>
  <c r="F34"/>
  <c r="G34"/>
  <c r="H34"/>
  <c r="I34"/>
  <c r="J34"/>
  <c r="K34"/>
  <c r="L34"/>
  <c r="M34"/>
  <c r="N34"/>
  <c r="O34"/>
  <c r="D34"/>
  <c r="S20" l="1"/>
  <c r="I20" l="1"/>
  <c r="I59" s="1"/>
  <c r="E20" l="1"/>
  <c r="E59" s="1"/>
  <c r="F20"/>
  <c r="F59" s="1"/>
  <c r="G20"/>
  <c r="G59" s="1"/>
  <c r="H20"/>
  <c r="H59" s="1"/>
  <c r="J20"/>
  <c r="J59" s="1"/>
  <c r="K20"/>
  <c r="K59" s="1"/>
  <c r="L20"/>
  <c r="L59" s="1"/>
  <c r="M20"/>
  <c r="M59" s="1"/>
  <c r="N59"/>
  <c r="O20"/>
  <c r="O59" s="1"/>
  <c r="D20"/>
  <c r="D59" s="1"/>
  <c r="I61" l="1"/>
  <c r="D60"/>
  <c r="F61" s="1"/>
  <c r="K61"/>
  <c r="H61"/>
  <c r="J61"/>
  <c r="H60"/>
  <c r="L60"/>
  <c r="C63"/>
  <c r="C62"/>
  <c r="D61" l="1"/>
  <c r="G61"/>
  <c r="E61"/>
  <c r="C64"/>
</calcChain>
</file>

<file path=xl/sharedStrings.xml><?xml version="1.0" encoding="utf-8"?>
<sst xmlns="http://schemas.openxmlformats.org/spreadsheetml/2006/main" count="730" uniqueCount="473">
  <si>
    <t>№</t>
  </si>
  <si>
    <t xml:space="preserve">Наименование муниципальной программы, подпрограммы </t>
  </si>
  <si>
    <t>Ответственный испол­нитель (ОИВ)</t>
  </si>
  <si>
    <t>Фактическое исполнение расходов на отчетную дату (нарастающим итогом), тыс. руб.</t>
  </si>
  <si>
    <t>Выполнено на отчетную  дату (нарастающим итогом), тыс. руб.</t>
  </si>
  <si>
    <t>Местный бюджет</t>
  </si>
  <si>
    <t>Прочие источ­ники</t>
  </si>
  <si>
    <t>Комитет об­разования администра­ции Волосов­ского муни­ципального района</t>
  </si>
  <si>
    <t>Комитет об­разования администра­ции ВМР</t>
  </si>
  <si>
    <t>ИТОГО по муниципальной программе</t>
  </si>
  <si>
    <t>Итого по муниципальной программе</t>
  </si>
  <si>
    <t>Муниципальная программа «Устойчивое развитие Волосовского муниципального района Ленинградской области»</t>
  </si>
  <si>
    <t>Отдел сель­ского хозяй­ства админи­страции МО Волосовский МР ЛО</t>
  </si>
  <si>
    <t>ИТОГО:</t>
  </si>
  <si>
    <t>1.1</t>
  </si>
  <si>
    <t>1.2</t>
  </si>
  <si>
    <t>1.3</t>
  </si>
  <si>
    <t>1.4</t>
  </si>
  <si>
    <t>1.5</t>
  </si>
  <si>
    <t>1.6</t>
  </si>
  <si>
    <t>Федеральный бюджет</t>
  </si>
  <si>
    <t>Федеральный  бюджет</t>
  </si>
  <si>
    <t>Област-ной бюджет</t>
  </si>
  <si>
    <t>Прочие источ-ники</t>
  </si>
  <si>
    <t xml:space="preserve">Муниципальная программа «Современное образование Волосовского муниципального района Ленинградской области» </t>
  </si>
  <si>
    <t>Комитет образования администрации Волосовского муниципального района</t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</si>
  <si>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зуз</t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</si>
  <si>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зуз1</t>
    </r>
  </si>
  <si>
    <t>№ п/п</t>
  </si>
  <si>
    <t>Ед. измерения</t>
  </si>
  <si>
    <t>Отношение среднемесячной номинальной начисленной заработной платы работников дошкольного образования к средней зарплате работников общего образования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</si>
  <si>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учреждений.</t>
  </si>
  <si>
    <t>Показатель (индикатор) (наименование)</t>
  </si>
  <si>
    <t>Значения показателей (индикаторов) муниципальной программы, подпрограммы</t>
  </si>
  <si>
    <t>Год, предшествующий отчетному</t>
  </si>
  <si>
    <t>Отчетный год</t>
  </si>
  <si>
    <t>План</t>
  </si>
  <si>
    <t>Факт</t>
  </si>
  <si>
    <t>Обоснование отклонения значений показателя (индикатора)</t>
  </si>
  <si>
    <t>%</t>
  </si>
  <si>
    <t>1.</t>
  </si>
  <si>
    <t>руб.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</si>
  <si>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учреждений.</t>
  </si>
  <si>
    <t>Доля детей с ограниченными возможностями здоровья, детей-инвалидов, которым созданы условия для получения качественного образования (в том числе с использованием ДОТ) в общей численности детей школьного возраста.</t>
  </si>
  <si>
    <t>Удельный вес численности обучающихся общеобразовательных организаций, обучающихся в соответствии с новыми федеральными государственными образовательными стандартами.</t>
  </si>
  <si>
    <t>Да/нет</t>
  </si>
  <si>
    <t>да</t>
  </si>
  <si>
    <t>Доля школьников, получающих бесплатное питание.</t>
  </si>
  <si>
    <t>Доля детей, оставшихся без попечения родителей,</t>
  </si>
  <si>
    <t>всего,</t>
  </si>
  <si>
    <t>находящихся в семьях опекунов и приемных родителей.</t>
  </si>
  <si>
    <t>Муниципальная программа «Демографическое развитие Волосовского муниципального района Ленинградской области»</t>
  </si>
  <si>
    <t>2.1</t>
  </si>
  <si>
    <t>2.2</t>
  </si>
  <si>
    <t>2.3</t>
  </si>
  <si>
    <t>2.4</t>
  </si>
  <si>
    <t>2.5</t>
  </si>
  <si>
    <t>2.6</t>
  </si>
  <si>
    <t xml:space="preserve">Муниципальная  программа «Демографическое развитие Волосовского муниципального района Ленинградской области » </t>
  </si>
  <si>
    <t>%, (чел.)</t>
  </si>
  <si>
    <t>ед.</t>
  </si>
  <si>
    <t>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инвалидов в Волосовском районе.</t>
  </si>
  <si>
    <t>Доля населения, систематически занимающегося физической культурой и спортом</t>
  </si>
  <si>
    <t>Количество лиц с ограниченными возможностями здоровья и инвалидов, систематически занимающихся физической культурой и спортом</t>
  </si>
  <si>
    <t>чел.</t>
  </si>
  <si>
    <t>Количество обучающихся и студентов, систематически занимающихся физической культурой и спортом</t>
  </si>
  <si>
    <t>Количество граждан, занимающихся в специализированных спортивных учреждениях</t>
  </si>
  <si>
    <t xml:space="preserve">Обеспечение населения специализированными спортивными сооружениями, в том числе оборудованными плавательными бассейнами </t>
  </si>
  <si>
    <t>кол-во    сооружений</t>
  </si>
  <si>
    <t>Количество супружеских пар, проживших в браке 50 (60-70-75) лет, принявших участие в районных социально-значимых мероприятиях</t>
  </si>
  <si>
    <t>Кол-во пар</t>
  </si>
  <si>
    <t>Количество мероприятий, посвященных чествованию первого, сотового,  двухсотого и т.д. ребенка.</t>
  </si>
  <si>
    <t>шт.</t>
  </si>
  <si>
    <t>Доля молодежи, принимающей участие в мероприятиях по гражданско-патриотическому и духовно-нравственному воспитанию.</t>
  </si>
  <si>
    <t>Доля  молодежи, принимающей участие в мероприятиях культурно-массовой и профилактической направленности.</t>
  </si>
  <si>
    <t>Количество поддержанных проектов  молодежных общественных организаций (объединений) и молодежных инициатив</t>
  </si>
  <si>
    <t>Муниципальная программа «Безопасность Волосовского муниципального района»</t>
  </si>
  <si>
    <t>3.1</t>
  </si>
  <si>
    <t>3.2</t>
  </si>
  <si>
    <t>3.3</t>
  </si>
  <si>
    <t>Проведение тренировки по ликвидации террористического акта</t>
  </si>
  <si>
    <t>кол-во</t>
  </si>
  <si>
    <t>Доля оснащения образовательных учреждений МО Волосовский муниципальный район КЭВ и обеспечение ее работоспособности</t>
  </si>
  <si>
    <t>Доля оснащения образовательных учреждений МО Волосовский муниципальный район системами видеонаблюдения и обеспечение их работоспособности</t>
  </si>
  <si>
    <t>Оснащенность образовательных учреждениях МО Волосовский муниципальный район ограждениями</t>
  </si>
  <si>
    <t>Доля оснащения школьных автобусов аппаратурой спутниковой навигации ГЛОНАСС и обеспечение ее работоспособности</t>
  </si>
  <si>
    <t>Доля оснащения образовательных учреждений МО Волосовский муниципальный район АПС и обеспечение ее работоспособности</t>
  </si>
  <si>
    <t>Доля оснащения образовательных учреждений МО Волосовский муниципальный район кнопками вывода сигнала о срабатывании АПС в пожарную часть и обеспечение их работоспособности</t>
  </si>
  <si>
    <t>Обработка деревянных конструкций в образовательных учреждениях МО Волосовский муниципальный район</t>
  </si>
  <si>
    <t>Установка противопожарных дверей на путях эвакуации в образовательных учреждениях МО Волосовский муниципальный район</t>
  </si>
  <si>
    <t>Доля обеспечения работоспособности пожарных кранов, лестниц, рукавов, гидрантов в образовательных учреждениях МО Волосовский муниципальный район в соответствии с законодательством РФ</t>
  </si>
  <si>
    <t>Обучение руководителей и членов ДПД образовательных учреждений МО Волосовский муниципальный район правилам пожарной безопасности</t>
  </si>
  <si>
    <t>Доля обеспечения образовательных учреждений МО Волосовский муниципальный район необходимыми первичными средствами пожаротушения</t>
  </si>
  <si>
    <t>Кол-во</t>
  </si>
  <si>
    <t>Подпрограмма 1 «Профилактика правонарушений в МО Волосовский муниципальный район Ленинград­ской области»</t>
  </si>
  <si>
    <t>4.1</t>
  </si>
  <si>
    <t>4.2</t>
  </si>
  <si>
    <t>4.3</t>
  </si>
  <si>
    <t>4.4</t>
  </si>
  <si>
    <t>4.5</t>
  </si>
  <si>
    <t>единиц</t>
  </si>
  <si>
    <t>тонн</t>
  </si>
  <si>
    <t>Производство картофеля в крестьянских(фермерских) хозяйствах</t>
  </si>
  <si>
    <t>Обрабатываемые  площади сельскохозяйственных угодий</t>
  </si>
  <si>
    <t>га</t>
  </si>
  <si>
    <t>Производство  рыбы  в замкнутой системе водообеспечения</t>
  </si>
  <si>
    <t>Проведение конкурсов  профессионального мастерства</t>
  </si>
  <si>
    <t>Доля прибыльных сельскохозяйственных организаций в общем их числе</t>
  </si>
  <si>
    <t>Среднемесячная номинальная заработная плата в сельском хозяйстве (по сельскохозяйственным организациям, не относящимся к субъектам малого предпринимательства)</t>
  </si>
  <si>
    <t>тыс. руб.</t>
  </si>
  <si>
    <t>Производство  рыбы  в открытых бассейнах</t>
  </si>
  <si>
    <t>Приобретение комбикормов крестьянскими (фермерскими) и личными подсобными хозяйствами на содержание сельскохозяйственных животных и птицы в рамках реализации государственных полномочий</t>
  </si>
  <si>
    <t xml:space="preserve">Количество экземпляров информационно-справочных, методических и презентационных материалов, посвященных вопросам развития малого и среднего предпринимательства </t>
  </si>
  <si>
    <t>человек</t>
  </si>
  <si>
    <t xml:space="preserve">Количество ликвидированных несанкционированных свалок </t>
  </si>
  <si>
    <t>Количество участников принявших участие в экологических мероприятиях</t>
  </si>
  <si>
    <t>тыс. чел.</t>
  </si>
  <si>
    <t>Число дорог, в отношении которых проводился текущий ремонт</t>
  </si>
  <si>
    <t>Число дорог, в отношении которых проводился капитальный ремонт</t>
  </si>
  <si>
    <t>Строительство автомобильных дорог муниципального значения</t>
  </si>
  <si>
    <t>Число сельских населенных пунктов, не имеющих устойчивой связи с региональными автомобильными дорогами</t>
  </si>
  <si>
    <t>Доля муниципальных автомобильных дорог, в отношении которых проводились мероприятия по зимнему и летнему содержанию дорог</t>
  </si>
  <si>
    <r>
      <t xml:space="preserve">Доля </t>
    </r>
    <r>
      <rPr>
        <sz val="10"/>
        <rFont val="Times New Roman"/>
        <family val="1"/>
        <charset val="204"/>
      </rPr>
      <t>пожилых людей и инвалидов, охваченных социально – значимыми мероприятиями, от общего количества пожилых людей Волосовского муниципального района Ленинградской области (10,3 тыс. чел. по состоянию на 01.01.2013г.)</t>
    </r>
  </si>
  <si>
    <t>Количество утилизированной компьютерной техники и оргтехники</t>
  </si>
  <si>
    <t>Муниципальная программа "Управление муниципальными финансами Волосовского муниципального района Ленинградской области"</t>
  </si>
  <si>
    <t>5.1</t>
  </si>
  <si>
    <t>5.2</t>
  </si>
  <si>
    <t>5.3</t>
  </si>
  <si>
    <t>Подпрограмма 1. "Организация и совершенствование бюджетного процесса"</t>
  </si>
  <si>
    <t>Подпрограмма 2. "Обеспечение публичности бюджета  Волосовского муниципального района"</t>
  </si>
  <si>
    <t>Комитет финансов АМО ВМР ЛО</t>
  </si>
  <si>
    <t>проект решения совета депутатов Волосовского муниципального района о бюджете Волосовского муниципального района на очередной финансовый год и плановый период внесен в совет депутатов Волосовского муниципального района в срок установленный Положением о бюджетном процессе (до 15 ноября)</t>
  </si>
  <si>
    <t>Количество поправок, вносимых в решение о бюджете</t>
  </si>
  <si>
    <t>Процент абсолютного отклонения первоначальных плановых назначений налоговых и неналоговых доходов районного бюджета  от значений  уточненного бюджета на конец года</t>
  </si>
  <si>
    <t>Отсутствие муниципального долга Волосовского муниципального района в части привлечения средств кредитных  организаций</t>
  </si>
  <si>
    <t>Уровень исполнения плановых назначений налоговых и неналоговых доходов районного бюджета</t>
  </si>
  <si>
    <t>Рост среднедушевых собственных доходов Волосовского муниципального района</t>
  </si>
  <si>
    <t>Исполнение расходных обязательств бюджета Волосовского  района</t>
  </si>
  <si>
    <t>Доля юридически значимых электронных платежных документов в общем объеме платежных документов при кассовом обслуживании муниципальных учреждений</t>
  </si>
  <si>
    <t>Уровень исполнения установленных законодательством Российской Федерации требований о составе отчетности об исполнении консолидированного бюджета Волосовского муниципального района</t>
  </si>
  <si>
    <t>Количество замечаний Ревизионной комиссии Волосовского муниципального района, препятствующих утверждению решения совета депутатов Волосовского муниципального района о годовом отчете об исполнении бюджета Волосовского муниципального района</t>
  </si>
  <si>
    <t>Объем просроченной кредиторской задолженности</t>
  </si>
  <si>
    <t>Шт.</t>
  </si>
  <si>
    <t>5 и менее</t>
  </si>
  <si>
    <t>Количество участников публичных слушаний по проекту решения совета депутатов Волосовского муниципального района  о бюджете Волосовского муниципального района на очередной финансовый год и плановый период</t>
  </si>
  <si>
    <t>чел</t>
  </si>
  <si>
    <t>Количество участников публичных слушаний по проекту решения совета депутатов  о годовом отчете об исполнении бюджета Волосовского муниципального района</t>
  </si>
  <si>
    <t xml:space="preserve">Количество сеансов взаимодействия посетителей со страничкой  комитета финансов </t>
  </si>
  <si>
    <t>Визиты за месяц</t>
  </si>
  <si>
    <t>Подпрограмма №3. "Повышение  финансовой устойчивости местных бюджетов"</t>
  </si>
  <si>
    <t>Отсутствие замечаний Ревизионной комиссии совета депутатов муниципального района к распределению межбюджетных трансфертов, препятствующих рассмотрению проекта бюджета в 1 чтении</t>
  </si>
  <si>
    <t>Наличие Планов мероприятий по росту доходов  и оптимизации расходов муниципальных образований поселений</t>
  </si>
  <si>
    <t>Темп роста налоговых доходов поселений, получающих дотацию из районного фонда финансовой поддержки поселений</t>
  </si>
  <si>
    <t>Соблюдение  требований бюджетного законодательства, повышение качества  управления муниципальными финансами</t>
  </si>
  <si>
    <t>План по всем МП</t>
  </si>
  <si>
    <t>Исполнение по всем МП</t>
  </si>
  <si>
    <t>УТВЕРЖДАЮ</t>
  </si>
  <si>
    <t>глава администрации</t>
  </si>
  <si>
    <t>Ленинградской области</t>
  </si>
  <si>
    <t>Приложения:</t>
  </si>
  <si>
    <t>нет</t>
  </si>
  <si>
    <t>3.4</t>
  </si>
  <si>
    <t>4.6</t>
  </si>
  <si>
    <t>Количество новых рабочих мест, созданных субъектами малого предпринимательства Волосовского района, которым оказана поддержка на организацию предпринимательской деятельности</t>
  </si>
  <si>
    <t>Наличие утвержденной Стратегии социально-экономического развития МО Волосовский муниципальный район Ленинградской области и Плана мероприятий по реализации Стратегии</t>
  </si>
  <si>
    <t>да/нет</t>
  </si>
  <si>
    <t>раз в год</t>
  </si>
  <si>
    <t>Количество экземпляров буклета "Итоги социально-экономического развития Волосовского муниципального района Ленинградской области" по итогам отчетного года и перспективы развития</t>
  </si>
  <si>
    <t>Количество публикаций рекламно-информационных материалов в печатных изданиях и СМИ ко Дню рождения Ленинградской области</t>
  </si>
  <si>
    <t>кол-во публ-ий / см.кв.</t>
  </si>
  <si>
    <t>1/1000</t>
  </si>
  <si>
    <t>5.4</t>
  </si>
  <si>
    <t>Подпрограмма №4. "Обеспечение деятельности комитета финансов администрации Волосовского муниципального района"</t>
  </si>
  <si>
    <t xml:space="preserve">Исполнение бюджета главного распорядителя бюджетных средств – комитета финансов  по  утвержденными бюджетными назначениями </t>
  </si>
  <si>
    <t>в % к общему объему ассигнований</t>
  </si>
  <si>
    <t>доля сотрудников комитета финансов  участвующих  в обучающих  семинарах и вебинарах по актуальным вопросам современной бюджетной политики</t>
  </si>
  <si>
    <t>В % к общему количеству сотрудников</t>
  </si>
  <si>
    <t>Своевременная  выплата заработной платы,  прочих выплат  сотрудникам и уплата налоговых платежей</t>
  </si>
  <si>
    <t>да - 1, нет – 0</t>
  </si>
  <si>
    <t>Доля сотрудников, обеспеченных рабочим  пространством в соответствии  с нормами трудового законодательства, от общего числа сотрудников (100%);</t>
  </si>
  <si>
    <t>В % к общему числу сотрудников</t>
  </si>
  <si>
    <t>Доля сотрудников, обеспеченных канцелярскими принадлежностями, по отношению к общему числу сотрудников (100%);</t>
  </si>
  <si>
    <t>Доля сотрудников, постоянно обеспеченных доступом к сети «Интернет», в том числе электронной почтой, информационным ресурсам «Консультант», от числа подлежащих обеспечению (100%);</t>
  </si>
  <si>
    <t>Доля компьютеров, оснащенных лицензионным программным обеспечением, от общего числа компьютеров, подлежащих обеспечению (100%);</t>
  </si>
  <si>
    <t xml:space="preserve">Муниципальная программа "Муниципальное управление муниципального образования Волосовский муниципальный район Ленинградской области" </t>
  </si>
  <si>
    <t>6.1</t>
  </si>
  <si>
    <t>6.2</t>
  </si>
  <si>
    <t>Подпрограмма №1 "Развитие кадровгого потенциала муниципальной службы муниципального образования Волосовский муниципальный район Ленинградской области"</t>
  </si>
  <si>
    <t>Сектор кадров и спецработы администрации            МО ВМР ЛО</t>
  </si>
  <si>
    <t>Сектор информатизации администрации            МО ВМР ЛО</t>
  </si>
  <si>
    <t>Комитет по управлению муницпальным имуществом администрации            МО ВМР ЛО</t>
  </si>
  <si>
    <t>6.3</t>
  </si>
  <si>
    <t>6.4</t>
  </si>
  <si>
    <t>6.5</t>
  </si>
  <si>
    <t>Подпрограмма №4. «Обеспечение деятельности администрации  муниципального образования Волосовский муниципальный район Ленинградской области».</t>
  </si>
  <si>
    <t>Сектор учёта и отчётности администрации            МО ВМР ЛО</t>
  </si>
  <si>
    <t>Подпрограмма №5. «Обеспечение деятельности Комитета по городскому хозяйству администрации  муниципального образования Волосовский муниципальный район Ленинградской области».</t>
  </si>
  <si>
    <t>Комитет по городскому хозяйству администрации            МО ВМР ЛО</t>
  </si>
  <si>
    <t>Доля муниципальных служащих с высшим  образованием</t>
  </si>
  <si>
    <t>Ведение реестра муниципальных служащих</t>
  </si>
  <si>
    <t>Ознакомление муниципальных служащих с нормативно – правовыми документами, регламентирующими ограничения и запреты муниципальной службы</t>
  </si>
  <si>
    <t>Доля муниципальных служащих, включённых в график проведения аттестации по отношению к общему числу муниципальных служащих, подлежащих аттестации в отчётном году</t>
  </si>
  <si>
    <t>Доля муниципальных служащих, прошедших повышение квалификации от общего числа муниципальных служащих , подлежащих обучению</t>
  </si>
  <si>
    <t>Доля проведённых заседаний комиссии по урегулированию конфликта интересов к количеству оснований  для проведения данных заседаний</t>
  </si>
  <si>
    <t xml:space="preserve">Размещение сведений о доходах, расходах, имуществе и обязательствах имущественного характера муниципальных служащих, включённых в Перечень лиц, сведения которых подлежат опубликованию, на официальном сайте муниципального образования </t>
  </si>
  <si>
    <t>Подготовка и размещение информации о деятельности органов местного самоуправления в местных печатных и электронных СМИ</t>
  </si>
  <si>
    <t>Обеспечение сотрудников администрации доступом к справочно-правовой системе</t>
  </si>
  <si>
    <t>Общее количество обращений (запросов) к официальному сайту района в сети интернет за год. (Показатель рассчитывается по данным системы учета Яндекс Метрика https://metrika.yandex.ru/)</t>
  </si>
  <si>
    <t>Количество эфирного времени вышедших в эфир информационных видеосюжетов ОМСУ МО Волосовский муниципальный район Ленинградской области</t>
  </si>
  <si>
    <t>Задолженность по оплате труда работникам органов местного самоуправления муниципального образования Волосовский муниципальный район Ленинградской области</t>
  </si>
  <si>
    <t>Доля работников органов местного самоуправления муниципального образования Волосовский муниципальный район Ленинградской области, обеспеченных рабочим пространством в соответствии с нормами трудового законодательства по отношению к общему числу работников</t>
  </si>
  <si>
    <t>Доля автоматизированных рабочих мест, обеспеченных доступом к сети «Интернет», в том числе к служебной электронной почте от числа подлежащих обеспечению</t>
  </si>
  <si>
    <t>Доля сотрудников, постоянно обеспеченных мобильной телефонной связью, от числа подлежащих обеспечению</t>
  </si>
  <si>
    <t>Доля сотрудников, обеспеченных канцелярскими принадлежностями, по отношению к общему числу сотрудников</t>
  </si>
  <si>
    <t>Исполнение расходных обязательств бюджета муниципального образования Волосовское городское поселение</t>
  </si>
  <si>
    <t>Уровень исполнения плановых назначений налоговых и неналоговых доходов бюджета МО Волосовское городское поселение</t>
  </si>
  <si>
    <t>Решение в полном объеме вопросов местного значения муниципального образования Волосовское городское поселение Волосовского муниципального района Ленинградской области</t>
  </si>
  <si>
    <t xml:space="preserve">Задолженность по заработной плате муниципальных служащих Комитета по городскому хозяйству администрации муниципального образования Волосовский муниципальный район Ленинградской области; </t>
  </si>
  <si>
    <t>Задолженность по заработной плате немуниципальных служащих Комитета по городскому хозяйству администрации муниципального образования Волосовский муниципальный район Ленинградской области;</t>
  </si>
  <si>
    <t xml:space="preserve">Муниципальной программы «Муниципальное управление муниципального образования Волосовский муниципальный район Ленинградской области» </t>
  </si>
  <si>
    <t>Подпрограмма №1 «Развитие кадрового потенциала муниципальной службы муниципального образования Волосовский муниципальный район Ленинградской области»</t>
  </si>
  <si>
    <t>Подпрограмма № 2 "Развитие информационно-аналитического сопровождения муниципального образования Волосовский муниципальный район Ленинградской области"</t>
  </si>
  <si>
    <t>Кол-во раз в год</t>
  </si>
  <si>
    <t>в % к годовому назначению</t>
  </si>
  <si>
    <t xml:space="preserve">тыс. руб. </t>
  </si>
  <si>
    <t>В % к общему числу компьютеров</t>
  </si>
  <si>
    <t xml:space="preserve">в % к общему перечню, установленному №131-ФЗ </t>
  </si>
  <si>
    <t xml:space="preserve">Подпрограмма №5 «Обеспечение  деятельности комитета по городскому хозяйству администрации муниципального образования Волосовский муниципальный район Ленинградской области» </t>
  </si>
  <si>
    <t>Подпрограмма №3 «Управление имуществом и земельными ресурсами МО Волосовский муниципальный район Ленинградской области»</t>
  </si>
  <si>
    <t>Подпрограмма №4 «Обеспечение деятельности администрации МО Волосовский муниципальный район Ленинградской области»</t>
  </si>
  <si>
    <r>
      <t>С</t>
    </r>
    <r>
      <rPr>
        <vertAlign val="subscript"/>
        <sz val="11"/>
        <color theme="1"/>
        <rFont val="Times New Roman"/>
        <family val="1"/>
        <charset val="204"/>
      </rPr>
      <t>зуз</t>
    </r>
  </si>
  <si>
    <r>
      <t>С</t>
    </r>
    <r>
      <rPr>
        <vertAlign val="subscript"/>
        <sz val="11"/>
        <color theme="1"/>
        <rFont val="Times New Roman"/>
        <family val="1"/>
        <charset val="204"/>
      </rPr>
      <t>зуз1</t>
    </r>
  </si>
  <si>
    <t>Сведения о фактически достигнутых значениях показателей (индикаторов) муниципальных программ                                                                          МО Волосовский муниципальный район Ленинградской области</t>
  </si>
  <si>
    <t>Подпрограмма 4 «Обеспечение защиты населения и территории МО Волосовский муниципальный район» МП «Безопасность Волосовского муниципального района»</t>
  </si>
  <si>
    <t>количество обученных</t>
  </si>
  <si>
    <t>Объем закупок для муниципальных нужд, размещенных у субъектов малого предпринимательства, социально ориентированных некоммерческих организаций, от совокупного годового объема закупок, рассчитанного 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</si>
  <si>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>кв.м.</t>
  </si>
  <si>
    <t>-</t>
  </si>
  <si>
    <t>Доля расходов бюджета, распределенных по муниципальным программам</t>
  </si>
  <si>
    <t>Не менее 95%</t>
  </si>
  <si>
    <t>не менее 50</t>
  </si>
  <si>
    <t>Подпрограмма 3 «Повышение безо­пасности дорожного движения на территории Волосовского муниципального района»</t>
  </si>
  <si>
    <t xml:space="preserve">Подпрограмма 1 «Развитие дошкольного образования в Волосовском муниципальном районе» </t>
  </si>
  <si>
    <t xml:space="preserve">Подпрограмма 2.
«Развитие начального, основного и общего образования в Волосовском муниципальном районе» </t>
  </si>
  <si>
    <t>Подпрограмма 3 «Развитие системы дополнительного образования Волосовского муниципального района»</t>
  </si>
  <si>
    <t>Подпрограмма 4. "Развитие системы отдыха, оздоровления, занятости детей, подростков и молодежи"</t>
  </si>
  <si>
    <t xml:space="preserve">Подпрограмма 5. 
«Обеспечение условий реализации программы»
</t>
  </si>
  <si>
    <t>Подпрограмма 6. 
«Реализация социальных гарантий для детей»</t>
  </si>
  <si>
    <t>Подпрограмма 1. «Развитие мер социальной поддержки отдельных категорий граждан»</t>
  </si>
  <si>
    <t>Подпрограмма 5.  "Социальная поддержка граждан пожилого возраста и инвалидов в Волосовском районе Ленинградской области"</t>
  </si>
  <si>
    <t>Подпрограмма 6. "Формирование доступной среды жизнедеятельности для инвалидов в Ленинградской области"</t>
  </si>
  <si>
    <t>Подпрограмма 7. "Развитие физической культуры и спорта в Волосовском муниципальном районе"</t>
  </si>
  <si>
    <t>Подпрограмма 8. "Стабилизация и повышение рождаемости, укрепление семьи, поддержка материнства и детства"</t>
  </si>
  <si>
    <t>Подпрограмма 9. "Развитие молодежной политики в муниципальном образовании Волосовский муниципальный район
Ленинградской области"</t>
  </si>
  <si>
    <t>Сектор учета и отчетности, отдел ЖКХ</t>
  </si>
  <si>
    <t>Отдел по молодежной политике, культуре, спорту и туризму, сектор взаимодействия с поселениями и СМИ, отдел ЗАГС</t>
  </si>
  <si>
    <t>Отдел по молодежной политике, культуре, спорту и туризму, комитет образования</t>
  </si>
  <si>
    <t>Отдел по молодежной политике, культуре, спорту и туризму, МАУ "Волосовский молодежный центр "Бирюзовый"</t>
  </si>
  <si>
    <t>Отдел по молодежной политике, культуре, спорту и туризму, отдел ЗАГС, КДН и ЗП</t>
  </si>
  <si>
    <t>Сектор ГО и ЧС, КДН и ЗП, ЦЗН, Комитет образования, Отдел по молодежной политике, культуре, спорту и туризму, Комитет ГХ администрации</t>
  </si>
  <si>
    <t>Подпрограмма 2 «Безопасность обра­зовательных организаций  МО Волосовский муни­ципальный район»</t>
  </si>
  <si>
    <t>Подпрограмма 4.  «Обеспечение защиты населения и территории муниципального образования Волосовский муниципальный район Ленинградской области от чрезвычайных ситуаций природного и техногенного характера»</t>
  </si>
  <si>
    <t>Сектор ГО и ЧС АМО ВМР ЛО, ОГИБДД, отдел ЖКХ, комитет образования</t>
  </si>
  <si>
    <t>Сектор ГО и ЧС, отдел ЖКХ АМО ВМР ЛО</t>
  </si>
  <si>
    <t>Подпрограмма 1. Устойчивое развитие сельских территорий  Волосовского муниципального района Ленинградской области</t>
  </si>
  <si>
    <t>Отдел капитального строительства, Комитет образования, Администрации сельских поселений , Отдел сельского хозяйства, отдел ЖКХ</t>
  </si>
  <si>
    <t>Подпрограмма 2. Материальная  поддержка  сельхозтоваропроизводителей агропромышленного  комплекса  Волосовского муниципального района  Ленинградской области</t>
  </si>
  <si>
    <t>Подпрограмма 3. Развитие малого, среднего предпринимательства и потребительского рынка Волосовского муниципального района Ленинградской области</t>
  </si>
  <si>
    <t>Отдел экономического развития и инвестиционной деятельности, потребительского рынка, развития малого и среднего бизнеса АМО ВМР ЛО</t>
  </si>
  <si>
    <t>Подпрограмма 4.Развитие автомобильных дорог Волосовского муниципального района Ленинградской области</t>
  </si>
  <si>
    <t>Отдел ЖКХ</t>
  </si>
  <si>
    <t>Подпрограмма 5. Охрана окружающей среды в Волосовском муниципальном районе Ленинградской области</t>
  </si>
  <si>
    <t>Сектор природопользования, экологического контроля и санитарной безопасности, отдел ЖКХ АМО ВМР ЛО</t>
  </si>
  <si>
    <t>Подпрограмма №6 Совершенствование социально-экономического развития  Волосовского муниципального района Ленинградской области</t>
  </si>
  <si>
    <t>Подпрограмма №2. «Развитие информационно-аналитического сопровождения Волосовского муниципального района».</t>
  </si>
  <si>
    <t>Подпрограмма №3. «Управление имуществом и земельными ресурсами муниципального образования Волосовский муниципальный район».</t>
  </si>
  <si>
    <t>Удельный вес численности детей, обеспеченных местами в дошкольных образовательных организациях в текущем учебном году детей всех возрастных категорий, у которых указана желаемая дата зачисления на 1 сентября текущего учебного года</t>
  </si>
  <si>
    <t>Доля детей в возрасте от 1 года до 6 лет, получающих дошкольную образовательную услугу и (или) услугу по их содержанию в муниципальных дошкольных образовательных учреждениях в общей численности детей в возрасте от 1 года до 6 лет.</t>
  </si>
  <si>
    <t xml:space="preserve">Среднемесячная номинальная начисленная заработная плата педагогических работников муниципальных общеобразовательных организаций, </t>
  </si>
  <si>
    <t>Удельный вес численности обучающихся, занимающихся в одну смену, в общей численности обучающихся в общеобразовательных организациях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</si>
  <si>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</si>
  <si>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обучающихся 5-11 классов, принявших участие в школьном этапе Всероссийской олимпиады школьников (в общей численности обучающихся 5-11 классов)</t>
  </si>
  <si>
    <t xml:space="preserve"> Доля муниципальных общеобразовательных организаций, реализующих общеобразовательные программы начального общего, основного общего и среднего общего образования, дополнительные общеобразовательные программы в сетевой форме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</si>
  <si>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основных, дополнительных общеобразовательных программ цифрового, естественно-научного и гуманитарного профилей</t>
  </si>
  <si>
    <t>Доля обучающихся, охваченных предпрофессиональной и профессиональной подготовкой на уровнях основного общего и среднего общего образования, в общем количестве обучающихся уровней основного общего и среднего общего образования</t>
  </si>
  <si>
    <t>Доля обучающихся в общеобразовательных организациях, которым предоставлены условия обучения, соответствующие современным требованиям (в общей численности обучающихся по основным программам общего образования)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</si>
  <si>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 (Кикерино, Бегуницы, Зимитицы).</t>
  </si>
  <si>
    <t>Подпрограмма 2. «Развитие начального, основного и среднего общего образования в Волосовском муниципальном районе»</t>
  </si>
  <si>
    <t>Подпрограмма 1. «Развитие дошкольного образования в Волосовском муниципальном районе»</t>
  </si>
  <si>
    <t xml:space="preserve">Подпрограмма 3. «Развитие системы дополнительного образования в Волосовском муниципальном  районе» </t>
  </si>
  <si>
    <t>Удельный вес численности детей и молодежи в возрасте 5-18 лет, охваченных образовательными программами дополнительного образования технической и естественно – научной направленности, в общей численности детей от 5 до 18 лет</t>
  </si>
  <si>
    <t>Удельный вес численности детей, обучающихся по программам дополнительного образования, участвующих в олимпиадах и конкурсах регионального, федерального, международного уровня, в общей численности обучающихся по программам дополнительного образования</t>
  </si>
  <si>
    <t>Удельный вес количества обучающихся, обеспеченных сертификатами дополнительного образования, в рамках программы персонифицированного финансирования.</t>
  </si>
  <si>
    <t>Число участников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</si>
  <si>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будущее») Показатель рассчитывается с нарастающим итогом.</t>
  </si>
  <si>
    <t>ед</t>
  </si>
  <si>
    <t xml:space="preserve">Подпрограмм 4. «Развитие системы отдыха, оздоровления, занятости детей, подростков и молодежи» </t>
  </si>
  <si>
    <t>Количество организаций отдыха и оздоровления, принимающих детей и подростков в летний период</t>
  </si>
  <si>
    <t>Доля оздоровленных детей, находящихся в трудной жизненной ситуации (от численности детей, находящихся в трудной жизненной ситуации, подлежащих оздоровлению).</t>
  </si>
  <si>
    <t xml:space="preserve">Подпрограмма 5 «Обеспечение условий реализации программы» </t>
  </si>
  <si>
    <t>Удельный вес численности педагогических работников общеобразовательных организаций в возрасте до 35 лет в общей численности педагогических работников общеобразовательных организаций</t>
  </si>
  <si>
    <t>Доля педагогических работников, прошедших добровольную независимую оценку профессиональной квалификации</t>
  </si>
  <si>
    <t>Доля учителей в возрасте до 35 лет, вовлеченных в различные формы поддержки и сопровождения в первые три года работы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</si>
  <si>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</si>
  <si>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 xml:space="preserve">Подпрограммы 6 «Реализация социальных гарантий для детей» </t>
  </si>
  <si>
    <t>Подпрограмма 1. "Развитие мер социальной поддержки отдельных категорий граждан в Волосовском муниципальном районе Ленинградской области"</t>
  </si>
  <si>
    <t>Удельный вес граждан, получивших меры социальной поддержки с учетом среднедушевого дохода семьи (дохода одиноко проживающего гражданина) в соответствии с нормативными правовыми актами Ленинградской области и Российской Федерации, в общей численности граждан, получивших меры социальной поддержки</t>
  </si>
  <si>
    <t>Доля граждан, получивших единовременную денежную выплату на проведение капитального ремонта и завершивших его проведение, от общего числа получивших единовременную денежную выплату.</t>
  </si>
  <si>
    <t>Подпрограмма 5."Социальная поддержка граждан пожилого возраста и инвалидов в Волосовском муниципальном районе Ленинградской области"</t>
  </si>
  <si>
    <t xml:space="preserve">Подпрограмма 6."Формирование доступной среды жизнедеятельности для инвалидов в Волосовском муниципальном районе Ленинградской области" </t>
  </si>
  <si>
    <t>Доля инвалидов, обеспеченных техническими средствами реабилитации и услуг в соответствии с индивидуальной программой реабилитации, в общей численности инвалидов в Волосовском муниципальном районе</t>
  </si>
  <si>
    <t>Доля инвалидов, положительно оценивающих отношение населения к проблемам инвалидов, в общей численности опрошенных инвалидов в Ленинградской области</t>
  </si>
  <si>
    <t>Доля доступных для инвалидов зданий образовательных учреждений</t>
  </si>
  <si>
    <t>Доля доступных для инвалидов зданий учреждений, оказывающих услуги населению, находящихся в собственности муниципального района</t>
  </si>
  <si>
    <t xml:space="preserve">Подпрограмма 7 "Развитие физической культуры и спорта в Волосовском муниципальном районе Ленинградской области" </t>
  </si>
  <si>
    <t xml:space="preserve">Подпрограмма 8 «Стабилизация и повышение рождаемости, 
укрепление семьи,  поддержка материнства и детства в Волосовском муниципальном районе Ленинградской области» 
</t>
  </si>
  <si>
    <t xml:space="preserve">Подпрограмма 9. "Развитие молодежной политики в Волосовском муниципальном районе Ленинградской области"  </t>
  </si>
  <si>
    <t>Количество мероприятий по гражданско-патриотическому и духовно-нравственному воспитанию молодёжи.</t>
  </si>
  <si>
    <t>Количество  молодежных культурно-массовых и профилактических мероприятий</t>
  </si>
  <si>
    <t>Количество молодежных мероприятий спортивной направленности.</t>
  </si>
  <si>
    <t>Доля  молодежи, принимающей участие в массовых мероприятиях спортивной направленности.</t>
  </si>
  <si>
    <t>7</t>
  </si>
  <si>
    <t xml:space="preserve">Муниципальная программа «Формирование законопослушного поведения участников дорожного движения в муниципальном образовании Волосовский муниципальный район на 2019-2022 годы» </t>
  </si>
  <si>
    <t>7.1</t>
  </si>
  <si>
    <t>Формирование законопослушного поведения участников дорожного движения в муниципальном образовании Волосовский муниципальный район</t>
  </si>
  <si>
    <t>Отдел ЖКХ АМО ВМР ЛО</t>
  </si>
  <si>
    <t xml:space="preserve">Подпрограмма 1 «Профилактика правонарушений в МО Волосовский муниципальный район Ленинград­ской области» </t>
  </si>
  <si>
    <t>кол-во преступлений</t>
  </si>
  <si>
    <t>Раскрытие преступлений и правонарушений с использованием АПК АИС «Безопасный город» от общего количества зарегистрированных преступлений</t>
  </si>
  <si>
    <t>Сокращение количества лиц, больных наркоманией и состоящих на диспансерном учете, к уровню 2018 года (102 чел).</t>
  </si>
  <si>
    <t>Сохранение % раскрываемости преступлений к уровню 2018 года (57,1%)</t>
  </si>
  <si>
    <t>Обеспечение выполнения мероприятий по технической защите информации, сведений, составляющих государственную тайну</t>
  </si>
  <si>
    <t xml:space="preserve">Подпрограмма 2 «Безопасность обра­зовательных учреждений МО Волосовский муни­ципальный район» </t>
  </si>
  <si>
    <t>Удельный вес образовательных организаций МО Волосовский муниципальный район, имеющих ЗС ГО, в которых проведена частичная модернизация ЗС ГО (ПРУ). В 2018 году – 31,3%</t>
  </si>
  <si>
    <t>Количество образовательных организаций,  обеспеченных 
охраной объектов (территорий) сотрудниками частных охранных 
организаций</t>
  </si>
  <si>
    <t xml:space="preserve">Подпрограмма 3 «Повышение безо­пасности дорож­ного движения на территории Воло­совского муници­пального района» </t>
  </si>
  <si>
    <t>Сокращение количества ДТП с пострадавшими к уровню 2018 года (91/115)</t>
  </si>
  <si>
    <t>Кол-во ДТП с пострадавшими</t>
  </si>
  <si>
    <t>пострадало чел.</t>
  </si>
  <si>
    <t>Сокращение количества лиц, погибших в результате ДТП к уровню 2018 года (22)</t>
  </si>
  <si>
    <t>Разработка и актуализация комплексной схемы организации дорожного движения (КСОДД) на дорогах Волосовского муниципального района</t>
  </si>
  <si>
    <t xml:space="preserve"> Привлечение информационных и рекламных агентств к проведению профилактических акций </t>
  </si>
  <si>
    <t>Оснащение дошкольных образовательных и общеобразовательных организаций Волосовского муниципального района детскими мобильными автогородками для проведения занятий по ПДД с дошкольниками и учащимися младших классов (2019 год - 38%)</t>
  </si>
  <si>
    <t xml:space="preserve">Приобретение и распространение световозвращающих приспособлений в среде дошкольников и учащихся младших классов  </t>
  </si>
  <si>
    <t xml:space="preserve">Оснащенность приборами, спецсредствами, техникой для ликвидации ЧС и по ГО         </t>
  </si>
  <si>
    <t>Численность руководителей и специалистов, обученных по программе ГО и ЧС и подготовленного к действиям в ЧС</t>
  </si>
  <si>
    <t>Создание муниципальной системы оповещения и информирования населения в чрезвычайных ситуациях мирного и военного времени</t>
  </si>
  <si>
    <t>Развитие и оснащение ЕДДС администрации МО Волосовский муниципальный район (в т.ч. по АПК «Безопасный город)</t>
  </si>
  <si>
    <t>кол-во обученных</t>
  </si>
  <si>
    <t>кол-во поселений</t>
  </si>
  <si>
    <t>кол-во оборудования</t>
  </si>
  <si>
    <t xml:space="preserve">Подпрограмма 1. "Устойчивое развитие сельских территорий муниципального образования Волосовский муниципальный район Ленинградской области" </t>
  </si>
  <si>
    <t>Количество приобретенных муниципальных квартир</t>
  </si>
  <si>
    <t xml:space="preserve">Количество специалистов бюджетной сферы, которым предоставлено муниципальное жилье  </t>
  </si>
  <si>
    <t xml:space="preserve">Подпрограмма 2. "Материальная  поддержка  сельхозтоваропроизводителей агропромышленного  комплекса  Волосовского муниципального образования  Ленинградской области" </t>
  </si>
  <si>
    <t xml:space="preserve">Подпрограмма 3 «Развитие малого, среднего предпринимательства и потребительского рынка Волосовского муниципального района Ленинградской области» </t>
  </si>
  <si>
    <t>Оборот малых и средних предприятий</t>
  </si>
  <si>
    <t>млрд.руб.</t>
  </si>
  <si>
    <t>Наличие регламентов по услугам, предосталяемым посредством ГБУ ЛО "МФЦ":</t>
  </si>
  <si>
    <t>- выдача градостроительного плана земельного участка;</t>
  </si>
  <si>
    <t>- утверждение и выдача схемы расположения земельного участка или земельных участков на кадастровом плане территории муниципального образования;</t>
  </si>
  <si>
    <t>- выдача разрешений на строительство;</t>
  </si>
  <si>
    <t>- выдача разрешений на ввод объектов в эксплуатацмю.</t>
  </si>
  <si>
    <t>Численность занятых в секторе малого и среднего предпринимательства, включая индивидуальных предпринимателей</t>
  </si>
  <si>
    <t>Увеличение количества объектов в перечне муниципального имущества, предназначенного для предоставления во владение и(или)пользование субъектам малого и среднего предпринимательства и организациям,образующим инфраструктуру поддержки субъектов малого и среднего предпринимательства, к предыдущему году</t>
  </si>
  <si>
    <t>Количество физических лиц - участников регионального проекта "Популяризация предпринимательства", занятых в сфере МСП, по итогам участия в региональном проекте,нарастающим итогом</t>
  </si>
  <si>
    <t>Количество обученных основам ведения бизнеса, финансовой грамотности и иным навыкам предпринимательской деятельности в рамках регионального проекта "Популяризация предпринимательства", нарастающим итогом</t>
  </si>
  <si>
    <t>Количество физических лиц - участников регионального проекта "Популяризация предпринимательства", нарастающим итогом</t>
  </si>
  <si>
    <t>Количество вновь созданных  субъектов МСП участниками регионального проекта "Популяризация предпринимательства",нарастающим итогом</t>
  </si>
  <si>
    <t xml:space="preserve">Подпрограмма 4. "Развитие автомобильных дорог Волосовского муниципального района Ленинградской области" </t>
  </si>
  <si>
    <t xml:space="preserve">Подпрограмма 5. «Охрана окружающей среды в Волосовском муниципальном районе Ленинградской области» </t>
  </si>
  <si>
    <t>Количество утилизированных люминесцентных ламп</t>
  </si>
  <si>
    <t xml:space="preserve">Подпрограмма 6. "Совершенствование социально-экономического развития МО Волосовский муниципальный район Ленинградской области" </t>
  </si>
  <si>
    <t>Не более      15%</t>
  </si>
  <si>
    <t xml:space="preserve"> Не менее 95% и не более 110%</t>
  </si>
  <si>
    <t xml:space="preserve">Не менее 20% - 1 квартал; Не менее 45 % - полугодие; Не менее 70% - 9 месяцев; Не менее 95 % по итогам года </t>
  </si>
  <si>
    <t>Доля расходов, направленных на формирование резервного фонда администрации Волосовского муниципального района, от общего объема  доходов районного бюджета</t>
  </si>
  <si>
    <t>Не более 3%</t>
  </si>
  <si>
    <t>Доля структурных  подразделений администрации Волосовского муниципальногорайона, охваченных мониторингом качества финансового менеджмента ГРБС</t>
  </si>
  <si>
    <t>не менее 60</t>
  </si>
  <si>
    <t>Не менее 102%</t>
  </si>
  <si>
    <t>Не менее 80 % поселений, получивших  максимальное значение комплексной оценки (I-I степень качества)</t>
  </si>
  <si>
    <t>Подпрограмма 4  «Обеспечение  деятельности комитета финансов администрации Волосовского муниципального района»</t>
  </si>
  <si>
    <t>Доля обеспеченности сотрудников администрации выходом на Портал межведомственного электронного взаимодействия</t>
  </si>
  <si>
    <t>тыс.ед.</t>
  </si>
  <si>
    <t>мин.</t>
  </si>
  <si>
    <t>Доля регламентирования муниципальных услуг в общем количестве муниципальных услуг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</si>
  <si>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участков.</t>
  </si>
  <si>
    <t>Доходы от сдачи в аренду имущества, составляющего казну муниципальных районов.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</si>
  <si>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районами.</t>
  </si>
  <si>
    <t>Доходы 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казенных).</t>
  </si>
  <si>
    <t>Доходы от продажи земельных участков.</t>
  </si>
  <si>
    <t>Учет муниципального имущества и земельных участков в реестре согласно Положению о ведении реестра муниципального имущества МО Волосовский муниципальный район.</t>
  </si>
  <si>
    <t>Кол-во кадастровых работ и постановка на кадастровый учёт земельных участков.</t>
  </si>
  <si>
    <t>Доля земельных участков, вовлеченных в налоговый оборот, от общей площади земельных участков, составляющих территорию муниципального района (городского округа).</t>
  </si>
  <si>
    <t>Количество проверок в рамках муниципального земельного контроля</t>
  </si>
  <si>
    <t>Количество аукционов на право заключения договора на установку и эксплуатацию рекламных конструкций.</t>
  </si>
  <si>
    <t>Площадь образованных земельных участков из состава земель сельскохозяйственного назначения</t>
  </si>
  <si>
    <t>Доля материально-техническое оснащение Комитета по городскому хозяйству администрации муниципального образования Волосовский муниципальный район Ленинградской области  (100%);</t>
  </si>
  <si>
    <t>Количество погибших в ДТП</t>
  </si>
  <si>
    <t>Количество раненых в ДТП</t>
  </si>
  <si>
    <t>Количество раненых в ДТП несовершеннолетних</t>
  </si>
  <si>
    <t>Общее количество ДТП с ранеными и погибшими</t>
  </si>
  <si>
    <t>Человек</t>
  </si>
  <si>
    <t>Обеспеченность населения площадью стационарных торговых объектов, на начало года</t>
  </si>
  <si>
    <t>План расходов на реализацию муниципальной программы в отчетном   году, тыс. руб.</t>
  </si>
  <si>
    <t>Отчет о реализации муниципальных программ                                                                                                                                                                                                 муниципального образования Волосовский муниципальный район Ленинградской области</t>
  </si>
  <si>
    <t>муниципального образования</t>
  </si>
  <si>
    <t>Волосовский муниципальный район</t>
  </si>
  <si>
    <t xml:space="preserve">Доля просроченной кредиторской задолженности в расходах бюджетов поселений </t>
  </si>
  <si>
    <t>Уменьшение количества преступлений  к уровню 2018 года. (653)</t>
  </si>
  <si>
    <t>Снижение количества преступлений, совершаемых лицами в состоянии наркологического и алкогольного опьянения к уровню 2018 года (143)</t>
  </si>
  <si>
    <t>Наличие актуализированных генеральных планов в сельских поселениях</t>
  </si>
  <si>
    <t>Бегуницкое сельское поселение</t>
  </si>
  <si>
    <t>Большеврудское сельское поселение</t>
  </si>
  <si>
    <t>Рабитицкое сельское поселение</t>
  </si>
  <si>
    <t>Калитинское сельское поселение</t>
  </si>
  <si>
    <t>Клопицкое сельское поселение</t>
  </si>
  <si>
    <t>Наличие актуализированной Схемы территориального планирования района</t>
  </si>
  <si>
    <t>_________________ Ю.А. Васечкин</t>
  </si>
  <si>
    <t>Отчетный период: январь - декабрь 2021 года</t>
  </si>
  <si>
    <t>1) Сведения о фактически достигнутых значениях показателей (индикаторов) муниципальных программ муниципального образования Волосовский муниципальный район Ленинградской области  в январе - декабре 2021 года в 1 экз. на 9 л.</t>
  </si>
  <si>
    <t>1) Информация о ходе реализации муниципальных программ муниципального образования Волосовский муниципальный район Ленинградской области в январе - декабре 2021 года в 1 экз. на 2 л.</t>
  </si>
  <si>
    <t>Количество объектов муниципальной собственности, в отношении которых выполнены работы по строительству(приобретению), реконструкции,капитальному и текущему ремонту</t>
  </si>
  <si>
    <t>Количество участников (поселений) привлеченных к реализации мероприятий по борьбе с борщевиком Сосновского</t>
  </si>
  <si>
    <t>Площадь жилых помещений, находящихся в муниципальной собственности МО Волосовский муниципальный район Ленинградской области, используемая для расчета взносов на капитальный ремонт общего имущества многоквартирных домов</t>
  </si>
  <si>
    <t>Протяженность трубопровода, замененного в рамках ремонта участков сетей водопровода</t>
  </si>
  <si>
    <t>м</t>
  </si>
  <si>
    <t>Объем принятых Концессионером сточных вод, всего</t>
  </si>
  <si>
    <t>тыс.куб.м</t>
  </si>
  <si>
    <t>8</t>
  </si>
  <si>
    <t>Удельное количество аварий и засоров в расчете на протяженность канализационной сети в год</t>
  </si>
  <si>
    <t>ед./км</t>
  </si>
  <si>
    <t>9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</si>
  <si>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</si>
  <si>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Объем полезного отпуска воды Концессионером, всего</t>
  </si>
  <si>
    <t>тыс. куб.м</t>
  </si>
  <si>
    <t>Количество перерывов в подаче воды, местах исполнения обязательств организацией, осуществляющей холодное водоснабжение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 в год</t>
  </si>
  <si>
    <t>Доля проб питьевой воды, подаваемой с источников водоснабжения, водопроводных станций и иных объектов централизованной системы водоснабжения в распределительную водопроводную сеть, не соответствующих установленным требованиям,в общем объеме проб, отобранных по результатам производственного контроля качества питьевой воды</t>
  </si>
  <si>
    <t>Проведение обследования и оценки технического состояния строительных конструкций систем водоснабжения и водоотведения. Подготовка отчета</t>
  </si>
  <si>
    <t>Производство картофеля в  сельхозпредприятиях района</t>
  </si>
  <si>
    <t>Количество  субъектов малого и среднего предпринимательства в расчете на 1000  человек населения</t>
  </si>
  <si>
    <t xml:space="preserve">Количество проведенных мероприятий, направленных на развитие малого и среднего предпринимательства Волосовского муниципального района (семинары, конференции, круглые столы, встречи, тематические выставки, ярмарки, районные праздники и др.) </t>
  </si>
  <si>
    <t>Количество статей, посвященных деятельности субъектов малого и среднего предпринимательства, социального предпринимательства и наиболее заметным событиям в их бизнесе, размещенных в СМИ, заказчиком которых является администрация Волосовского муниципального района</t>
  </si>
  <si>
    <t>ед./см.кв</t>
  </si>
  <si>
    <t>3/3000</t>
  </si>
  <si>
    <t>2/2000</t>
  </si>
  <si>
    <t>Количество обучившихся в рамках программы учебно-методического курса по введению в предпринимательство, организованного администрацией Волосовского муниципального района</t>
  </si>
  <si>
    <t xml:space="preserve">Количество участников мероприятий, направленных на развитие малого и среднего предпринимательства, организованных администрацией Волосовского муниципального района </t>
  </si>
  <si>
    <t>Количество субъектов малого предпринимательства Волосовского муниципального района Ленинградской области, которым оказана поддержка на организацию предпринимательской деятельности</t>
  </si>
  <si>
    <t>Коэффициент "рождаемости" субъектов МСП (по данным Единого реестра субъектов малого и среднего предпринимательства, отношение вновь созданных субъектов МСП к общему количеству субъектов МСП)</t>
  </si>
  <si>
    <t>кв.м/1000 чел.населения</t>
  </si>
  <si>
    <t>Количество мастер-классов с участием мастеров народных художественных промыслов и ремесел, организованных администрацией Волосовского муниципального района</t>
  </si>
  <si>
    <t>тыс.        человек</t>
  </si>
  <si>
    <t>%                  не менее</t>
  </si>
  <si>
    <t xml:space="preserve">Количество самозанятых граждан, зафиксировавших свой статус, с учетом введения налогового режима для самозанятых, нарастающим итогом </t>
  </si>
  <si>
    <t>тыс.     человек</t>
  </si>
  <si>
    <t xml:space="preserve">Количество отчетов по форме 1-ПП
</t>
  </si>
  <si>
    <t xml:space="preserve">Количество отчетов по форме 1-ПОТРЕБ
</t>
  </si>
  <si>
    <t>Доля муниципальных автомобильных дорог, не отвечающих нормативным требованиям, от общей протяженности муниципальных автомобильных  дорог</t>
  </si>
  <si>
    <t>Наличие действующих нормативов образования отходов и лимитов на их размещение для администраций  поселений и бюджетных учреждений</t>
  </si>
  <si>
    <t>Ведение реестра мест (площадок) накопления ТКО</t>
  </si>
  <si>
    <t>Количество полигонов ТКО, находящихся в муниципальной собственности, закрытых на рекультивацию</t>
  </si>
  <si>
    <t>Количество лабораторных исследований компонентов природной среды для экологического мониторинга объекта размещения отходов производства и потребления, полигона ТКО</t>
  </si>
  <si>
    <t>Количество межпоселенческих мест захоронения на территории Волосовского района</t>
  </si>
  <si>
    <t>Периодичность актуализации Инвестиционного паспорта МО Волосовский муниципальный район Ленинградской области</t>
  </si>
  <si>
    <t>Периодичность  формирования, актуализации и опубликования  паспортов (информации) инвестиционных площадок (инвестиционных проектов), в том числе в системе ИРИС</t>
  </si>
  <si>
    <t>Количество площадок, включенных в каталог инвестиционных площадок Волосовского района Ленинградской области</t>
  </si>
  <si>
    <t>Предоставление статистических показателей органом Росстата согласно графику их представления (крупные и средние предприятия, предприятия малого бизнеса, микропредприятия)</t>
  </si>
  <si>
    <t>Количество экземпляров полиграфической и сувенирной продукции для целей развития экономики Волосовского района</t>
  </si>
  <si>
    <t xml:space="preserve">Количество выданных разрешений на установку рекламных конструкций на территории муниципального образования Волосовский муниципальный район Ленинградской области </t>
  </si>
  <si>
    <t>Наличие актуализированной схемы размещения рекламных конструкций муниципального образования Волосовский муниципальный район Ленинградской области</t>
  </si>
  <si>
    <t>Доля демонтированных рекламных конструкций (за счет бюджетных средств) от общего количества выявленных незаконно установленных рекламных конструкций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</si>
</sst>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0.0%"/>
    <numFmt numFmtId="167" formatCode="#,##0.000"/>
  </numFmts>
  <fonts count="2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</font>
    <font>
      <sz val="11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4" fillId="0" borderId="0"/>
    <xf numFmtId="0" fontId="25" fillId="4" borderId="0" applyNumberFormat="0" applyBorder="0" applyAlignment="0" applyProtection="0"/>
  </cellStyleXfs>
  <cellXfs count="289">
    <xf numFmtId="0" fontId="0" fillId="0" borderId="0" xfId="0"/>
    <xf numFmtId="0" fontId="0" fillId="0" borderId="0" xfId="0" applyNumberForma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0" fontId="4" fillId="0" borderId="0" xfId="0" applyFont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vertical="top" wrapText="1"/>
    </xf>
    <xf numFmtId="16" fontId="1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4" fontId="3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16" fontId="3" fillId="0" borderId="0" xfId="0" applyNumberFormat="1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16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14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textRotation="90" wrapText="1"/>
    </xf>
    <xf numFmtId="14" fontId="3" fillId="0" borderId="0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6" fontId="4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166" fontId="4" fillId="0" borderId="0" xfId="0" applyNumberFormat="1" applyFont="1" applyBorder="1" applyAlignment="1">
      <alignment vertical="top" wrapText="1"/>
    </xf>
    <xf numFmtId="16" fontId="4" fillId="0" borderId="0" xfId="0" applyNumberFormat="1" applyFont="1" applyBorder="1" applyAlignment="1">
      <alignment horizontal="left" vertical="top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/>
    <xf numFmtId="164" fontId="13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4" fontId="13" fillId="0" borderId="0" xfId="1" applyNumberFormat="1" applyFont="1" applyFill="1" applyBorder="1" applyAlignment="1">
      <alignment horizontal="center" vertical="center"/>
    </xf>
    <xf numFmtId="0" fontId="16" fillId="0" borderId="0" xfId="1" applyFont="1"/>
    <xf numFmtId="0" fontId="13" fillId="0" borderId="0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166" fontId="4" fillId="0" borderId="0" xfId="0" applyNumberFormat="1" applyFont="1"/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vertical="top" wrapText="1"/>
    </xf>
    <xf numFmtId="0" fontId="13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9" fontId="8" fillId="0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1" xfId="1" applyFont="1" applyFill="1" applyBorder="1" applyAlignment="1">
      <alignment horizontal="left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2" borderId="0" xfId="0" applyNumberFormat="1" applyFont="1" applyFill="1" applyBorder="1" applyAlignment="1">
      <alignment horizontal="center" vertical="center" wrapText="1"/>
    </xf>
    <xf numFmtId="166" fontId="24" fillId="2" borderId="0" xfId="1" applyNumberFormat="1" applyFont="1" applyFill="1" applyBorder="1" applyAlignment="1">
      <alignment horizontal="center" vertical="center" wrapText="1"/>
    </xf>
    <xf numFmtId="166" fontId="2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top" wrapText="1"/>
    </xf>
    <xf numFmtId="10" fontId="4" fillId="0" borderId="0" xfId="0" applyNumberFormat="1" applyFont="1" applyAlignment="1">
      <alignment vertical="top" wrapText="1"/>
    </xf>
    <xf numFmtId="166" fontId="2" fillId="2" borderId="0" xfId="0" applyNumberFormat="1" applyFont="1" applyFill="1" applyAlignment="1">
      <alignment horizontal="center" vertical="center" wrapText="1"/>
    </xf>
    <xf numFmtId="166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 horizontal="center" vertical="top"/>
    </xf>
    <xf numFmtId="10" fontId="0" fillId="0" borderId="0" xfId="0" applyNumberForma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13" fillId="0" borderId="13" xfId="1" applyFont="1" applyFill="1" applyBorder="1" applyAlignment="1">
      <alignment horizontal="left" vertical="center" wrapText="1"/>
    </xf>
    <xf numFmtId="0" fontId="13" fillId="0" borderId="14" xfId="1" applyFont="1" applyFill="1" applyBorder="1" applyAlignment="1">
      <alignment horizontal="left" vertical="center" wrapText="1"/>
    </xf>
    <xf numFmtId="0" fontId="13" fillId="0" borderId="13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6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0" fillId="0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15" fillId="5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66" fontId="26" fillId="0" borderId="0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 vertical="center" wrapText="1"/>
    </xf>
    <xf numFmtId="165" fontId="15" fillId="0" borderId="6" xfId="0" applyNumberFormat="1" applyFont="1" applyFill="1" applyBorder="1" applyAlignment="1">
      <alignment horizontal="center" vertical="center" wrapText="1"/>
    </xf>
    <xf numFmtId="165" fontId="15" fillId="0" borderId="7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15" fillId="0" borderId="5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 vertical="center" wrapText="1"/>
    </xf>
    <xf numFmtId="167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4" fontId="15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/>
    <xf numFmtId="0" fontId="8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8" fillId="0" borderId="0" xfId="0" applyFont="1" applyFill="1" applyAlignment="1">
      <alignment wrapText="1"/>
    </xf>
    <xf numFmtId="0" fontId="4" fillId="0" borderId="19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right" vertical="center"/>
    </xf>
    <xf numFmtId="14" fontId="6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7" xfId="0" applyBorder="1" applyAlignment="1"/>
    <xf numFmtId="0" fontId="0" fillId="0" borderId="12" xfId="0" applyBorder="1" applyAlignment="1"/>
    <xf numFmtId="0" fontId="0" fillId="0" borderId="17" xfId="0" applyFill="1" applyBorder="1" applyAlignment="1"/>
    <xf numFmtId="0" fontId="0" fillId="0" borderId="12" xfId="0" applyFill="1" applyBorder="1" applyAlignment="1"/>
    <xf numFmtId="0" fontId="4" fillId="0" borderId="19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Обычный 2 2" xfId="2"/>
    <cellStyle name="Хороший" xfId="3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topLeftCell="A52" zoomScaleNormal="100" workbookViewId="0">
      <selection activeCell="B75" sqref="B75"/>
    </sheetView>
  </sheetViews>
  <sheetFormatPr defaultRowHeight="15"/>
  <cols>
    <col min="1" max="1" width="3" style="1" customWidth="1"/>
    <col min="2" max="2" width="22" style="1" customWidth="1"/>
    <col min="3" max="3" width="15.140625" style="1" customWidth="1"/>
    <col min="4" max="4" width="9.140625" style="1" bestFit="1" customWidth="1"/>
    <col min="5" max="5" width="9.140625" style="1" customWidth="1"/>
    <col min="6" max="6" width="9" style="1" customWidth="1"/>
    <col min="7" max="7" width="7.28515625" style="1" customWidth="1"/>
    <col min="8" max="8" width="7.85546875" style="1" customWidth="1"/>
    <col min="9" max="9" width="9.140625" style="1" customWidth="1"/>
    <col min="10" max="10" width="9.28515625" style="1" bestFit="1" customWidth="1"/>
    <col min="11" max="11" width="8.140625" style="1" customWidth="1"/>
    <col min="12" max="12" width="8.5703125" style="1" customWidth="1"/>
    <col min="13" max="13" width="9.140625" style="1" bestFit="1" customWidth="1"/>
    <col min="14" max="14" width="8.85546875" style="1" customWidth="1"/>
    <col min="15" max="15" width="7.42578125" style="1" customWidth="1"/>
    <col min="16" max="16" width="9.140625" style="1"/>
    <col min="17" max="17" width="10.140625" style="1" bestFit="1" customWidth="1"/>
    <col min="18" max="18" width="9.140625" style="1"/>
    <col min="19" max="19" width="10.140625" style="1" bestFit="1" customWidth="1"/>
    <col min="20" max="16384" width="9.140625" style="1"/>
  </cols>
  <sheetData>
    <row r="1" spans="1:20" ht="15.75">
      <c r="A1" s="230" t="s">
        <v>156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20" ht="15.75">
      <c r="A2" s="230" t="s">
        <v>157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20" ht="15.75">
      <c r="A3" s="230" t="s">
        <v>407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20" ht="15.75">
      <c r="A4" s="230" t="s">
        <v>408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spans="1:20" ht="15.75">
      <c r="A5" s="230" t="s">
        <v>158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</row>
    <row r="6" spans="1:20" ht="15.75">
      <c r="A6" s="230" t="s">
        <v>419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</row>
    <row r="7" spans="1:20" ht="15.75">
      <c r="A7" s="231">
        <v>44599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</row>
    <row r="8" spans="1:20" ht="44.25" customHeight="1">
      <c r="A8" s="245" t="s">
        <v>406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</row>
    <row r="9" spans="1:20" ht="15.75">
      <c r="A9" s="246" t="s">
        <v>420</v>
      </c>
      <c r="B9" s="246"/>
      <c r="C9" s="246"/>
      <c r="D9" s="246"/>
      <c r="E9" s="246"/>
      <c r="F9" s="246"/>
    </row>
    <row r="10" spans="1:20" ht="74.25" customHeight="1">
      <c r="A10" s="249" t="s">
        <v>0</v>
      </c>
      <c r="B10" s="249" t="s">
        <v>1</v>
      </c>
      <c r="C10" s="249" t="s">
        <v>2</v>
      </c>
      <c r="D10" s="249" t="s">
        <v>405</v>
      </c>
      <c r="E10" s="249"/>
      <c r="F10" s="249"/>
      <c r="G10" s="250"/>
      <c r="H10" s="251" t="s">
        <v>3</v>
      </c>
      <c r="I10" s="249"/>
      <c r="J10" s="249"/>
      <c r="K10" s="252"/>
      <c r="L10" s="253" t="s">
        <v>4</v>
      </c>
      <c r="M10" s="249"/>
      <c r="N10" s="249"/>
      <c r="O10" s="252"/>
    </row>
    <row r="11" spans="1:20" ht="38.25">
      <c r="A11" s="249"/>
      <c r="B11" s="249"/>
      <c r="C11" s="249"/>
      <c r="D11" s="2" t="s">
        <v>20</v>
      </c>
      <c r="E11" s="2" t="s">
        <v>22</v>
      </c>
      <c r="F11" s="2" t="s">
        <v>5</v>
      </c>
      <c r="G11" s="55" t="s">
        <v>23</v>
      </c>
      <c r="H11" s="59" t="s">
        <v>21</v>
      </c>
      <c r="I11" s="2" t="s">
        <v>22</v>
      </c>
      <c r="J11" s="2" t="s">
        <v>5</v>
      </c>
      <c r="K11" s="60" t="s">
        <v>6</v>
      </c>
      <c r="L11" s="57" t="s">
        <v>20</v>
      </c>
      <c r="M11" s="2" t="s">
        <v>22</v>
      </c>
      <c r="N11" s="2" t="s">
        <v>5</v>
      </c>
      <c r="O11" s="60" t="s">
        <v>6</v>
      </c>
    </row>
    <row r="12" spans="1:20">
      <c r="A12" s="54">
        <v>1</v>
      </c>
      <c r="B12" s="54">
        <v>2</v>
      </c>
      <c r="C12" s="54">
        <v>3</v>
      </c>
      <c r="D12" s="54">
        <v>6</v>
      </c>
      <c r="E12" s="54">
        <v>7</v>
      </c>
      <c r="F12" s="54">
        <v>8</v>
      </c>
      <c r="G12" s="56">
        <v>9</v>
      </c>
      <c r="H12" s="61">
        <v>10</v>
      </c>
      <c r="I12" s="54">
        <v>11</v>
      </c>
      <c r="J12" s="54">
        <v>12</v>
      </c>
      <c r="K12" s="62">
        <v>13</v>
      </c>
      <c r="L12" s="58">
        <v>14</v>
      </c>
      <c r="M12" s="54">
        <v>15</v>
      </c>
      <c r="N12" s="54">
        <v>16</v>
      </c>
      <c r="O12" s="62">
        <v>17</v>
      </c>
    </row>
    <row r="13" spans="1:20" ht="27" customHeight="1">
      <c r="A13" s="54">
        <v>1</v>
      </c>
      <c r="B13" s="247" t="s">
        <v>24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8"/>
    </row>
    <row r="14" spans="1:20" ht="76.5">
      <c r="A14" s="156" t="s">
        <v>14</v>
      </c>
      <c r="B14" s="156" t="s">
        <v>242</v>
      </c>
      <c r="C14" s="156" t="s">
        <v>25</v>
      </c>
      <c r="D14" s="185">
        <v>0</v>
      </c>
      <c r="E14" s="185">
        <v>273635.20010000002</v>
      </c>
      <c r="F14" s="185">
        <f>403512.83965-E14</f>
        <v>129877.63954999996</v>
      </c>
      <c r="G14" s="186">
        <v>0</v>
      </c>
      <c r="H14" s="187">
        <v>0</v>
      </c>
      <c r="I14" s="185">
        <v>273633.05602000002</v>
      </c>
      <c r="J14" s="185">
        <f>401359.39284-I14</f>
        <v>127726.33681999997</v>
      </c>
      <c r="K14" s="188">
        <v>0</v>
      </c>
      <c r="L14" s="187">
        <v>0</v>
      </c>
      <c r="M14" s="185">
        <v>273633.05602000002</v>
      </c>
      <c r="N14" s="185">
        <f>401359.39284-M14</f>
        <v>127726.33681999997</v>
      </c>
      <c r="O14" s="188">
        <v>0</v>
      </c>
      <c r="P14" s="64"/>
      <c r="Q14" s="64"/>
      <c r="R14" s="64"/>
      <c r="S14" s="64"/>
      <c r="T14" s="1">
        <v>1</v>
      </c>
    </row>
    <row r="15" spans="1:20" ht="76.5">
      <c r="A15" s="157" t="s">
        <v>15</v>
      </c>
      <c r="B15" s="157" t="s">
        <v>243</v>
      </c>
      <c r="C15" s="157" t="s">
        <v>7</v>
      </c>
      <c r="D15" s="189">
        <v>20864.718349999999</v>
      </c>
      <c r="E15" s="189">
        <v>574142.84756999998</v>
      </c>
      <c r="F15" s="189">
        <f>802446.42632-D15-E15</f>
        <v>207438.86040000001</v>
      </c>
      <c r="G15" s="190">
        <v>0</v>
      </c>
      <c r="H15" s="191">
        <v>19652.24424</v>
      </c>
      <c r="I15" s="189">
        <v>534375.53119000001</v>
      </c>
      <c r="J15" s="189">
        <f>758781.46864-H15-I15</f>
        <v>204753.69320999994</v>
      </c>
      <c r="K15" s="192">
        <v>0</v>
      </c>
      <c r="L15" s="191">
        <v>19652.24424</v>
      </c>
      <c r="M15" s="189">
        <v>534375.53119000001</v>
      </c>
      <c r="N15" s="189">
        <f>758781.46864-L15-M15</f>
        <v>204753.69320999994</v>
      </c>
      <c r="O15" s="192">
        <v>0</v>
      </c>
      <c r="P15" s="65"/>
      <c r="Q15" s="65"/>
      <c r="R15" s="65"/>
      <c r="S15" s="65"/>
      <c r="T15" s="1">
        <v>1</v>
      </c>
    </row>
    <row r="16" spans="1:20" ht="89.25">
      <c r="A16" s="156" t="s">
        <v>16</v>
      </c>
      <c r="B16" s="156" t="s">
        <v>244</v>
      </c>
      <c r="C16" s="156" t="s">
        <v>8</v>
      </c>
      <c r="D16" s="185">
        <v>0</v>
      </c>
      <c r="E16" s="185">
        <v>2606.3000000000002</v>
      </c>
      <c r="F16" s="185">
        <f>105173.84875-E16</f>
        <v>102567.54875</v>
      </c>
      <c r="G16" s="186">
        <v>0</v>
      </c>
      <c r="H16" s="187">
        <v>0</v>
      </c>
      <c r="I16" s="185">
        <v>2606.3000000000002</v>
      </c>
      <c r="J16" s="185">
        <f>105173.84875-I16</f>
        <v>102567.54875</v>
      </c>
      <c r="K16" s="188">
        <v>0</v>
      </c>
      <c r="L16" s="187">
        <v>0</v>
      </c>
      <c r="M16" s="185">
        <v>2606.3000000000002</v>
      </c>
      <c r="N16" s="185">
        <f>105173.84875-M16</f>
        <v>102567.54875</v>
      </c>
      <c r="O16" s="188">
        <v>0</v>
      </c>
      <c r="P16" s="66"/>
      <c r="Q16" s="66"/>
      <c r="R16" s="66"/>
      <c r="S16" s="66"/>
      <c r="T16" s="1">
        <v>1</v>
      </c>
    </row>
    <row r="17" spans="1:20" ht="76.5">
      <c r="A17" s="156" t="s">
        <v>17</v>
      </c>
      <c r="B17" s="156" t="s">
        <v>245</v>
      </c>
      <c r="C17" s="156" t="s">
        <v>7</v>
      </c>
      <c r="D17" s="185">
        <v>0</v>
      </c>
      <c r="E17" s="185">
        <v>4780.1061399999999</v>
      </c>
      <c r="F17" s="185">
        <f>14074.93325-E17</f>
        <v>9294.8271100000002</v>
      </c>
      <c r="G17" s="186">
        <v>0</v>
      </c>
      <c r="H17" s="187">
        <v>0</v>
      </c>
      <c r="I17" s="185">
        <v>4509.6966000000002</v>
      </c>
      <c r="J17" s="185">
        <f>13696.21684-I17</f>
        <v>9186.520239999998</v>
      </c>
      <c r="K17" s="188">
        <v>0</v>
      </c>
      <c r="L17" s="187">
        <v>0</v>
      </c>
      <c r="M17" s="185">
        <v>4509.6966000000002</v>
      </c>
      <c r="N17" s="185">
        <f>13696.21684-M17</f>
        <v>9186.520239999998</v>
      </c>
      <c r="O17" s="188">
        <v>0</v>
      </c>
      <c r="P17" s="66"/>
      <c r="Q17" s="66"/>
      <c r="R17" s="66"/>
      <c r="S17" s="66"/>
      <c r="T17" s="1">
        <v>1</v>
      </c>
    </row>
    <row r="18" spans="1:20" ht="76.5">
      <c r="A18" s="156" t="s">
        <v>18</v>
      </c>
      <c r="B18" s="156" t="s">
        <v>246</v>
      </c>
      <c r="C18" s="156" t="s">
        <v>7</v>
      </c>
      <c r="D18" s="185">
        <v>0</v>
      </c>
      <c r="E18" s="185">
        <v>0</v>
      </c>
      <c r="F18" s="185">
        <v>47232.991069999996</v>
      </c>
      <c r="G18" s="186">
        <v>0</v>
      </c>
      <c r="H18" s="187">
        <v>0</v>
      </c>
      <c r="I18" s="185">
        <v>0</v>
      </c>
      <c r="J18" s="185">
        <v>47209.888229999997</v>
      </c>
      <c r="K18" s="188">
        <v>0</v>
      </c>
      <c r="L18" s="187">
        <v>0</v>
      </c>
      <c r="M18" s="185">
        <v>0</v>
      </c>
      <c r="N18" s="185">
        <v>47209.888229999997</v>
      </c>
      <c r="O18" s="188">
        <v>0</v>
      </c>
      <c r="P18" s="66"/>
      <c r="Q18" s="66"/>
      <c r="R18" s="66"/>
      <c r="S18" s="66"/>
      <c r="T18" s="1">
        <v>1</v>
      </c>
    </row>
    <row r="19" spans="1:20" ht="76.5">
      <c r="A19" s="156" t="s">
        <v>19</v>
      </c>
      <c r="B19" s="156" t="s">
        <v>247</v>
      </c>
      <c r="C19" s="156" t="s">
        <v>7</v>
      </c>
      <c r="D19" s="185">
        <v>11450.71898</v>
      </c>
      <c r="E19" s="185">
        <v>113160.64419000001</v>
      </c>
      <c r="F19" s="185">
        <f>125820.20129-D19-E19</f>
        <v>1208.8381199999858</v>
      </c>
      <c r="G19" s="186">
        <v>0</v>
      </c>
      <c r="H19" s="187">
        <v>10235.36858</v>
      </c>
      <c r="I19" s="193">
        <v>101710.79205</v>
      </c>
      <c r="J19" s="185">
        <f>113154.99875-H19-I19</f>
        <v>1208.8381200000003</v>
      </c>
      <c r="K19" s="188">
        <v>0</v>
      </c>
      <c r="L19" s="187">
        <v>10235.36858</v>
      </c>
      <c r="M19" s="193">
        <v>101710.79205</v>
      </c>
      <c r="N19" s="185">
        <f>113154.99875-L19-M19</f>
        <v>1208.8381200000003</v>
      </c>
      <c r="O19" s="188">
        <v>0</v>
      </c>
      <c r="P19" s="66"/>
      <c r="Q19" s="66"/>
      <c r="R19" s="66"/>
      <c r="S19" s="66"/>
      <c r="T19" s="1">
        <v>1</v>
      </c>
    </row>
    <row r="20" spans="1:20" ht="33" customHeight="1">
      <c r="A20" s="235" t="s">
        <v>9</v>
      </c>
      <c r="B20" s="235"/>
      <c r="C20" s="235"/>
      <c r="D20" s="185">
        <f>D14+D15+D16+D17+D18+D19</f>
        <v>32315.437330000001</v>
      </c>
      <c r="E20" s="185">
        <f t="shared" ref="E20:O20" si="0">E14+E15+E16+E17+E18+E19</f>
        <v>968325.09800000011</v>
      </c>
      <c r="F20" s="185">
        <f t="shared" si="0"/>
        <v>497620.70499999996</v>
      </c>
      <c r="G20" s="186">
        <f t="shared" si="0"/>
        <v>0</v>
      </c>
      <c r="H20" s="187">
        <f t="shared" si="0"/>
        <v>29887.612820000002</v>
      </c>
      <c r="I20" s="185">
        <f>I14+I15+I16+I17+I18+I19</f>
        <v>916835.37586000015</v>
      </c>
      <c r="J20" s="185">
        <f t="shared" si="0"/>
        <v>492652.82536999986</v>
      </c>
      <c r="K20" s="188">
        <f t="shared" si="0"/>
        <v>0</v>
      </c>
      <c r="L20" s="194">
        <f t="shared" si="0"/>
        <v>29887.612820000002</v>
      </c>
      <c r="M20" s="185">
        <f t="shared" si="0"/>
        <v>916835.37586000015</v>
      </c>
      <c r="N20" s="185">
        <f>N14+N15+N16+N17+N18+N19</f>
        <v>492652.82536999986</v>
      </c>
      <c r="O20" s="188">
        <f t="shared" si="0"/>
        <v>0</v>
      </c>
      <c r="P20" s="1" t="s">
        <v>26</v>
      </c>
      <c r="Q20" s="3">
        <f>(SUM(H14:K14)/SUM(D14:G14)+SUM(H15:K15)/SUM(D15:G15)+SUM(H16:K16)/SUM(D16:G16)+SUM(H17:K17)/SUM(D17:G17)+SUM(H18:K18)/SUM(D18:G18)+SUM(H19:K19)/SUM(D19:G19))/6</f>
        <v>0.96869850911204436</v>
      </c>
      <c r="R20" s="1" t="s">
        <v>27</v>
      </c>
      <c r="S20" s="3">
        <f>(SUM(L14:O14)/SUM(D14:G14)+SUM(L15:O15)/SUM(D15:G15)+SUM(L16:O16)/SUM(D16:G16)+SUM(L17:O17)/SUM(D17:G17)+SUM(L18:O18)/SUM(D18:G18)+SUM(L19:O19)/SUM(D19:G19))/6</f>
        <v>0.96869850911204436</v>
      </c>
      <c r="T20" s="3"/>
    </row>
    <row r="21" spans="1:20" ht="24" customHeight="1">
      <c r="A21" s="63">
        <v>2</v>
      </c>
      <c r="B21" s="247" t="s">
        <v>51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8"/>
    </row>
    <row r="22" spans="1:20" ht="63.75">
      <c r="A22" s="47" t="s">
        <v>52</v>
      </c>
      <c r="B22" s="156" t="s">
        <v>248</v>
      </c>
      <c r="C22" s="156" t="s">
        <v>254</v>
      </c>
      <c r="D22" s="185">
        <v>0</v>
      </c>
      <c r="E22" s="185">
        <v>1125</v>
      </c>
      <c r="F22" s="185">
        <f>17418.60938-E22</f>
        <v>16293.609380000002</v>
      </c>
      <c r="G22" s="186">
        <v>0</v>
      </c>
      <c r="H22" s="187">
        <v>0</v>
      </c>
      <c r="I22" s="185">
        <v>688</v>
      </c>
      <c r="J22" s="185">
        <f>17418.60938-I22</f>
        <v>16730.609380000002</v>
      </c>
      <c r="K22" s="188">
        <v>0</v>
      </c>
      <c r="L22" s="187">
        <v>0</v>
      </c>
      <c r="M22" s="185">
        <v>688</v>
      </c>
      <c r="N22" s="185">
        <f>17418.60938-M22</f>
        <v>16730.609380000002</v>
      </c>
      <c r="O22" s="188">
        <v>0</v>
      </c>
      <c r="Q22" s="66"/>
      <c r="R22" s="66"/>
      <c r="S22" s="66"/>
      <c r="T22" s="66">
        <v>1</v>
      </c>
    </row>
    <row r="23" spans="1:20" ht="127.5">
      <c r="A23" s="47" t="s">
        <v>53</v>
      </c>
      <c r="B23" s="156" t="s">
        <v>249</v>
      </c>
      <c r="C23" s="156" t="s">
        <v>255</v>
      </c>
      <c r="D23" s="185">
        <v>0</v>
      </c>
      <c r="E23" s="185">
        <v>328.548</v>
      </c>
      <c r="F23" s="185">
        <f>944.002-E23</f>
        <v>615.45399999999995</v>
      </c>
      <c r="G23" s="186">
        <v>0</v>
      </c>
      <c r="H23" s="187">
        <v>0</v>
      </c>
      <c r="I23" s="185">
        <v>328.548</v>
      </c>
      <c r="J23" s="185">
        <f>943.998-I23</f>
        <v>615.45000000000005</v>
      </c>
      <c r="K23" s="188">
        <v>0</v>
      </c>
      <c r="L23" s="187">
        <v>0</v>
      </c>
      <c r="M23" s="185">
        <v>328.548</v>
      </c>
      <c r="N23" s="185">
        <f>943.998-M23</f>
        <v>615.45000000000005</v>
      </c>
      <c r="O23" s="188">
        <v>0</v>
      </c>
      <c r="Q23" s="66"/>
      <c r="R23" s="66"/>
      <c r="S23" s="66"/>
      <c r="T23" s="66">
        <v>1</v>
      </c>
    </row>
    <row r="24" spans="1:20" ht="76.5">
      <c r="A24" s="47" t="s">
        <v>54</v>
      </c>
      <c r="B24" s="156" t="s">
        <v>250</v>
      </c>
      <c r="C24" s="156" t="s">
        <v>7</v>
      </c>
      <c r="D24" s="185">
        <v>0</v>
      </c>
      <c r="E24" s="185">
        <v>0</v>
      </c>
      <c r="F24" s="185">
        <v>300</v>
      </c>
      <c r="G24" s="186">
        <v>0</v>
      </c>
      <c r="H24" s="187">
        <v>0</v>
      </c>
      <c r="I24" s="185">
        <v>0</v>
      </c>
      <c r="J24" s="185">
        <v>300</v>
      </c>
      <c r="K24" s="188">
        <v>0</v>
      </c>
      <c r="L24" s="187">
        <v>0</v>
      </c>
      <c r="M24" s="185">
        <v>0</v>
      </c>
      <c r="N24" s="185">
        <v>300</v>
      </c>
      <c r="O24" s="188">
        <v>0</v>
      </c>
      <c r="Q24" s="66"/>
      <c r="R24" s="66"/>
      <c r="S24" s="66"/>
      <c r="T24" s="66">
        <v>1</v>
      </c>
    </row>
    <row r="25" spans="1:20" ht="89.25">
      <c r="A25" s="47" t="s">
        <v>55</v>
      </c>
      <c r="B25" s="156" t="s">
        <v>251</v>
      </c>
      <c r="C25" s="156" t="s">
        <v>256</v>
      </c>
      <c r="D25" s="185">
        <v>0</v>
      </c>
      <c r="E25" s="185">
        <v>140</v>
      </c>
      <c r="F25" s="185">
        <f>24208.1128-140</f>
        <v>24068.112799999999</v>
      </c>
      <c r="G25" s="186">
        <v>0</v>
      </c>
      <c r="H25" s="187">
        <v>0</v>
      </c>
      <c r="I25" s="185">
        <v>140</v>
      </c>
      <c r="J25" s="185">
        <f>24208.11196-I25</f>
        <v>24068.111959999998</v>
      </c>
      <c r="K25" s="188">
        <v>0</v>
      </c>
      <c r="L25" s="187">
        <v>0</v>
      </c>
      <c r="M25" s="185">
        <v>140</v>
      </c>
      <c r="N25" s="185">
        <f>24208.11196-M25</f>
        <v>24068.111959999998</v>
      </c>
      <c r="O25" s="188">
        <v>0</v>
      </c>
      <c r="Q25" s="66"/>
      <c r="R25" s="66"/>
      <c r="S25" s="66"/>
      <c r="T25" s="66">
        <v>1</v>
      </c>
    </row>
    <row r="26" spans="1:20" ht="89.25">
      <c r="A26" s="47" t="s">
        <v>56</v>
      </c>
      <c r="B26" s="156" t="s">
        <v>252</v>
      </c>
      <c r="C26" s="156" t="s">
        <v>258</v>
      </c>
      <c r="D26" s="185">
        <v>0</v>
      </c>
      <c r="E26" s="185">
        <v>0</v>
      </c>
      <c r="F26" s="185">
        <v>185.77862999999999</v>
      </c>
      <c r="G26" s="186">
        <v>0</v>
      </c>
      <c r="H26" s="187">
        <v>0</v>
      </c>
      <c r="I26" s="185">
        <v>0</v>
      </c>
      <c r="J26" s="185">
        <v>185.77862999999999</v>
      </c>
      <c r="K26" s="188">
        <v>0</v>
      </c>
      <c r="L26" s="187">
        <v>0</v>
      </c>
      <c r="M26" s="185">
        <v>0</v>
      </c>
      <c r="N26" s="185">
        <v>185.77862999999999</v>
      </c>
      <c r="O26" s="188">
        <v>0</v>
      </c>
      <c r="Q26" s="66"/>
      <c r="R26" s="66"/>
      <c r="S26" s="66"/>
      <c r="T26" s="66">
        <v>1</v>
      </c>
    </row>
    <row r="27" spans="1:20" ht="114.75">
      <c r="A27" s="47" t="s">
        <v>57</v>
      </c>
      <c r="B27" s="156" t="s">
        <v>253</v>
      </c>
      <c r="C27" s="158" t="s">
        <v>257</v>
      </c>
      <c r="D27" s="185">
        <v>0</v>
      </c>
      <c r="E27" s="185">
        <v>379</v>
      </c>
      <c r="F27" s="185">
        <f>7477.71944-379</f>
        <v>7098.7194399999998</v>
      </c>
      <c r="G27" s="186">
        <v>0</v>
      </c>
      <c r="H27" s="187">
        <v>0</v>
      </c>
      <c r="I27" s="185">
        <v>379</v>
      </c>
      <c r="J27" s="185">
        <f>7477.71944-I27</f>
        <v>7098.7194399999998</v>
      </c>
      <c r="K27" s="188">
        <v>0</v>
      </c>
      <c r="L27" s="187">
        <v>0</v>
      </c>
      <c r="M27" s="185">
        <v>379</v>
      </c>
      <c r="N27" s="185">
        <f>7477.71944-M27</f>
        <v>7098.7194399999998</v>
      </c>
      <c r="O27" s="188">
        <v>0</v>
      </c>
      <c r="Q27" s="66"/>
      <c r="R27" s="66"/>
      <c r="S27" s="66"/>
      <c r="T27" s="66">
        <v>1</v>
      </c>
    </row>
    <row r="28" spans="1:20" ht="30.75" customHeight="1">
      <c r="A28" s="235" t="s">
        <v>10</v>
      </c>
      <c r="B28" s="235"/>
      <c r="C28" s="235"/>
      <c r="D28" s="185">
        <f>D22+D23+D24+D25+D26+D27</f>
        <v>0</v>
      </c>
      <c r="E28" s="185">
        <f>E22+E23+E24+E25+E26+E27</f>
        <v>1972.548</v>
      </c>
      <c r="F28" s="185">
        <f t="shared" ref="F28:O28" si="1">F22+F23+F24+F25+F26+F27</f>
        <v>48561.674250000004</v>
      </c>
      <c r="G28" s="186">
        <f t="shared" si="1"/>
        <v>0</v>
      </c>
      <c r="H28" s="187">
        <f t="shared" si="1"/>
        <v>0</v>
      </c>
      <c r="I28" s="185">
        <f t="shared" si="1"/>
        <v>1535.548</v>
      </c>
      <c r="J28" s="185">
        <f t="shared" si="1"/>
        <v>48998.669410000002</v>
      </c>
      <c r="K28" s="188">
        <f t="shared" si="1"/>
        <v>0</v>
      </c>
      <c r="L28" s="194">
        <f t="shared" si="1"/>
        <v>0</v>
      </c>
      <c r="M28" s="185">
        <f t="shared" si="1"/>
        <v>1535.548</v>
      </c>
      <c r="N28" s="185">
        <f t="shared" si="1"/>
        <v>48998.669410000002</v>
      </c>
      <c r="O28" s="188">
        <f t="shared" si="1"/>
        <v>0</v>
      </c>
      <c r="P28" s="1" t="s">
        <v>26</v>
      </c>
      <c r="Q28" s="3">
        <f>(SUM(H22:K22)/SUM($D$22:$G$22)+SUM(H23:K23)/SUM($D$23:$G$23)+SUM(H24:K24)/SUM($D$24:$G$24)+SUM(H25:K25)/SUM($D$25:$G$25)+SUM(H26:K26)/SUM($D$26:$G$26)+SUM(H27:K27)/SUM($D$27:$G$27))/6</f>
        <v>0.9999992880036217</v>
      </c>
      <c r="R28" s="1" t="s">
        <v>27</v>
      </c>
      <c r="S28" s="3">
        <f>(SUM(L22:O22)/SUM($D$22:$G$22)+SUM(L23:O23)/SUM($D$23:$G$23)+SUM(L24:O24)/SUM($D$24:$G$24)+SUM(L25:O25)/SUM($D$25:$G$25)+SUM(L26:O26)/SUM($D$26:$G$26)+SUM(L27:O27)/SUM($D$27:$G$27))/6</f>
        <v>0.9999992880036217</v>
      </c>
      <c r="T28" s="3"/>
    </row>
    <row r="29" spans="1:20" ht="26.25" customHeight="1">
      <c r="A29" s="67">
        <v>3</v>
      </c>
      <c r="B29" s="233" t="s">
        <v>76</v>
      </c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4"/>
    </row>
    <row r="30" spans="1:20" ht="140.25">
      <c r="A30" s="47" t="s">
        <v>77</v>
      </c>
      <c r="B30" s="156" t="s">
        <v>94</v>
      </c>
      <c r="C30" s="156" t="s">
        <v>259</v>
      </c>
      <c r="D30" s="185">
        <v>0</v>
      </c>
      <c r="E30" s="185">
        <v>0</v>
      </c>
      <c r="F30" s="185">
        <v>1946.6134400000001</v>
      </c>
      <c r="G30" s="186">
        <v>0</v>
      </c>
      <c r="H30" s="187">
        <v>0</v>
      </c>
      <c r="I30" s="185">
        <v>0</v>
      </c>
      <c r="J30" s="185">
        <v>1946.6134400000001</v>
      </c>
      <c r="K30" s="188">
        <v>0</v>
      </c>
      <c r="L30" s="187">
        <v>0</v>
      </c>
      <c r="M30" s="185">
        <v>0</v>
      </c>
      <c r="N30" s="185">
        <v>1946.6134400000001</v>
      </c>
      <c r="O30" s="188">
        <v>0</v>
      </c>
      <c r="Q30" s="66"/>
      <c r="R30" s="66"/>
      <c r="S30" s="66"/>
      <c r="T30" s="66">
        <v>1</v>
      </c>
    </row>
    <row r="31" spans="1:20" ht="76.5">
      <c r="A31" s="47" t="s">
        <v>78</v>
      </c>
      <c r="B31" s="156" t="s">
        <v>260</v>
      </c>
      <c r="C31" s="156" t="s">
        <v>25</v>
      </c>
      <c r="D31" s="185">
        <v>0</v>
      </c>
      <c r="E31" s="185">
        <v>0</v>
      </c>
      <c r="F31" s="185">
        <v>34053.241000000002</v>
      </c>
      <c r="G31" s="186">
        <v>0</v>
      </c>
      <c r="H31" s="187">
        <v>0</v>
      </c>
      <c r="I31" s="185">
        <v>0</v>
      </c>
      <c r="J31" s="185">
        <v>33608.02448</v>
      </c>
      <c r="K31" s="188">
        <v>0</v>
      </c>
      <c r="L31" s="187">
        <v>0</v>
      </c>
      <c r="M31" s="185">
        <v>0</v>
      </c>
      <c r="N31" s="185">
        <v>33608.02448</v>
      </c>
      <c r="O31" s="188">
        <v>0</v>
      </c>
      <c r="Q31" s="66"/>
      <c r="R31" s="66"/>
      <c r="S31" s="66"/>
      <c r="T31" s="66">
        <v>1</v>
      </c>
    </row>
    <row r="32" spans="1:20" ht="102">
      <c r="A32" s="47" t="s">
        <v>79</v>
      </c>
      <c r="B32" s="156" t="s">
        <v>241</v>
      </c>
      <c r="C32" s="156" t="s">
        <v>262</v>
      </c>
      <c r="D32" s="185">
        <v>0</v>
      </c>
      <c r="E32" s="185">
        <v>0</v>
      </c>
      <c r="F32" s="185">
        <v>428.95</v>
      </c>
      <c r="G32" s="186">
        <v>0</v>
      </c>
      <c r="H32" s="187">
        <v>0</v>
      </c>
      <c r="I32" s="185">
        <v>0</v>
      </c>
      <c r="J32" s="185">
        <v>428.95</v>
      </c>
      <c r="K32" s="188">
        <v>0</v>
      </c>
      <c r="L32" s="194">
        <v>0</v>
      </c>
      <c r="M32" s="185">
        <v>0</v>
      </c>
      <c r="N32" s="185">
        <v>428.95</v>
      </c>
      <c r="O32" s="188">
        <v>0</v>
      </c>
      <c r="Q32" s="66"/>
      <c r="R32" s="66"/>
      <c r="S32" s="66"/>
      <c r="T32" s="66">
        <v>1</v>
      </c>
    </row>
    <row r="33" spans="1:21" ht="140.25">
      <c r="A33" s="47" t="s">
        <v>161</v>
      </c>
      <c r="B33" s="156" t="s">
        <v>261</v>
      </c>
      <c r="C33" s="156" t="s">
        <v>263</v>
      </c>
      <c r="D33" s="185">
        <v>0</v>
      </c>
      <c r="E33" s="185">
        <v>0</v>
      </c>
      <c r="F33" s="185">
        <v>4968.0355600000003</v>
      </c>
      <c r="G33" s="186">
        <v>0</v>
      </c>
      <c r="H33" s="187">
        <v>0</v>
      </c>
      <c r="I33" s="185">
        <v>0</v>
      </c>
      <c r="J33" s="185">
        <v>4968.0355600000003</v>
      </c>
      <c r="K33" s="188">
        <v>0</v>
      </c>
      <c r="L33" s="194">
        <v>0</v>
      </c>
      <c r="M33" s="185">
        <v>0</v>
      </c>
      <c r="N33" s="185">
        <v>4968.0355600000003</v>
      </c>
      <c r="O33" s="188">
        <v>0</v>
      </c>
      <c r="Q33" s="66"/>
      <c r="R33" s="66"/>
      <c r="S33" s="66"/>
      <c r="T33" s="66">
        <v>1</v>
      </c>
    </row>
    <row r="34" spans="1:21" ht="30.75" customHeight="1">
      <c r="A34" s="235" t="s">
        <v>10</v>
      </c>
      <c r="B34" s="235"/>
      <c r="C34" s="235"/>
      <c r="D34" s="185">
        <f>D30+D31+D32+D33</f>
        <v>0</v>
      </c>
      <c r="E34" s="185">
        <f t="shared" ref="E34:O34" si="2">E30+E31+E32+E33</f>
        <v>0</v>
      </c>
      <c r="F34" s="185">
        <f t="shared" si="2"/>
        <v>41396.839999999997</v>
      </c>
      <c r="G34" s="186">
        <f t="shared" si="2"/>
        <v>0</v>
      </c>
      <c r="H34" s="187">
        <f t="shared" si="2"/>
        <v>0</v>
      </c>
      <c r="I34" s="185">
        <f t="shared" si="2"/>
        <v>0</v>
      </c>
      <c r="J34" s="185">
        <f t="shared" si="2"/>
        <v>40951.623479999995</v>
      </c>
      <c r="K34" s="188">
        <f t="shared" si="2"/>
        <v>0</v>
      </c>
      <c r="L34" s="194">
        <f t="shared" si="2"/>
        <v>0</v>
      </c>
      <c r="M34" s="185">
        <f t="shared" si="2"/>
        <v>0</v>
      </c>
      <c r="N34" s="185">
        <f t="shared" si="2"/>
        <v>40951.623479999995</v>
      </c>
      <c r="O34" s="188">
        <f t="shared" si="2"/>
        <v>0</v>
      </c>
      <c r="P34" s="1" t="s">
        <v>26</v>
      </c>
      <c r="Q34" s="3">
        <f>(SUM(H30:K30)/SUM($D$30:$G$30)+SUM(H31:K31)/SUM($D$31:$G$31)+SUM(H32:K32)/SUM($D$32:$G$32)+SUM(H33:K33)/SUM(D33:G33))/4</f>
        <v>0.99673146735137486</v>
      </c>
      <c r="R34" s="1" t="s">
        <v>27</v>
      </c>
      <c r="S34" s="3">
        <f>(SUM(L30:O30)/SUM($D$30:$G$30)+SUM(L31:O31)/SUM($D$31:$G$31)+SUM(L32:O32)/SUM($D$32:$G$32)+SUM(L33:O33)/SUM(D33:G33))/4</f>
        <v>0.99673146735137486</v>
      </c>
      <c r="T34" s="3"/>
    </row>
    <row r="35" spans="1:21" ht="23.25" customHeight="1">
      <c r="A35" s="67">
        <v>4</v>
      </c>
      <c r="B35" s="233" t="s">
        <v>11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4"/>
    </row>
    <row r="36" spans="1:21" ht="140.25">
      <c r="A36" s="159" t="s">
        <v>95</v>
      </c>
      <c r="B36" s="157" t="s">
        <v>264</v>
      </c>
      <c r="C36" s="157" t="s">
        <v>265</v>
      </c>
      <c r="D36" s="189">
        <v>0</v>
      </c>
      <c r="E36" s="189">
        <v>0</v>
      </c>
      <c r="F36" s="189">
        <v>9535.5621499999997</v>
      </c>
      <c r="G36" s="190">
        <v>0</v>
      </c>
      <c r="H36" s="191">
        <v>0</v>
      </c>
      <c r="I36" s="189">
        <v>0</v>
      </c>
      <c r="J36" s="189">
        <v>8834.5498100000004</v>
      </c>
      <c r="K36" s="192">
        <v>0</v>
      </c>
      <c r="L36" s="195">
        <v>0</v>
      </c>
      <c r="M36" s="189">
        <v>0</v>
      </c>
      <c r="N36" s="189">
        <v>8834.5498100000004</v>
      </c>
      <c r="O36" s="192">
        <v>0</v>
      </c>
      <c r="Q36" s="66"/>
      <c r="R36" s="66"/>
      <c r="S36" s="66"/>
      <c r="T36" s="66">
        <v>1</v>
      </c>
    </row>
    <row r="37" spans="1:21" ht="114.75">
      <c r="A37" s="47" t="s">
        <v>96</v>
      </c>
      <c r="B37" s="156" t="s">
        <v>266</v>
      </c>
      <c r="C37" s="156" t="s">
        <v>12</v>
      </c>
      <c r="D37" s="185">
        <v>0</v>
      </c>
      <c r="E37" s="185">
        <v>10609</v>
      </c>
      <c r="F37" s="185">
        <f>19387.97879-10609</f>
        <v>8778.978790000001</v>
      </c>
      <c r="G37" s="186">
        <v>0</v>
      </c>
      <c r="H37" s="187">
        <v>0</v>
      </c>
      <c r="I37" s="185">
        <v>10609</v>
      </c>
      <c r="J37" s="185">
        <f>19387.97879-I37</f>
        <v>8778.978790000001</v>
      </c>
      <c r="K37" s="188">
        <v>0</v>
      </c>
      <c r="L37" s="187">
        <v>0</v>
      </c>
      <c r="M37" s="185">
        <v>10609</v>
      </c>
      <c r="N37" s="185">
        <f>19387.97879-M37</f>
        <v>8778.978790000001</v>
      </c>
      <c r="O37" s="188">
        <v>0</v>
      </c>
      <c r="Q37" s="66"/>
      <c r="R37" s="66"/>
      <c r="S37" s="66"/>
      <c r="T37" s="66">
        <v>1</v>
      </c>
    </row>
    <row r="38" spans="1:21" ht="140.25">
      <c r="A38" s="47" t="s">
        <v>97</v>
      </c>
      <c r="B38" s="156" t="s">
        <v>267</v>
      </c>
      <c r="C38" s="156" t="s">
        <v>268</v>
      </c>
      <c r="D38" s="185">
        <v>0</v>
      </c>
      <c r="E38" s="185">
        <v>958.36900000000003</v>
      </c>
      <c r="F38" s="185">
        <f>1266.516-E38</f>
        <v>308.14700000000005</v>
      </c>
      <c r="G38" s="186">
        <v>0</v>
      </c>
      <c r="H38" s="187">
        <v>0</v>
      </c>
      <c r="I38" s="185">
        <v>958.36900000000003</v>
      </c>
      <c r="J38" s="185">
        <f>1266.516-I38</f>
        <v>308.14700000000005</v>
      </c>
      <c r="K38" s="188">
        <v>0</v>
      </c>
      <c r="L38" s="187">
        <v>0</v>
      </c>
      <c r="M38" s="185">
        <v>958.36900000000003</v>
      </c>
      <c r="N38" s="185">
        <f>1266.516-M38</f>
        <v>308.14700000000005</v>
      </c>
      <c r="O38" s="188">
        <v>0</v>
      </c>
      <c r="Q38" s="66"/>
      <c r="R38" s="66"/>
      <c r="S38" s="66"/>
      <c r="T38" s="66">
        <v>1</v>
      </c>
    </row>
    <row r="39" spans="1:21" ht="76.5">
      <c r="A39" s="47" t="s">
        <v>98</v>
      </c>
      <c r="B39" s="156" t="s">
        <v>269</v>
      </c>
      <c r="C39" s="156" t="s">
        <v>270</v>
      </c>
      <c r="D39" s="185">
        <v>0</v>
      </c>
      <c r="E39" s="185">
        <v>10316.82</v>
      </c>
      <c r="F39" s="185">
        <f>24584.97395-E39</f>
        <v>14268.15395</v>
      </c>
      <c r="G39" s="186">
        <v>0</v>
      </c>
      <c r="H39" s="187">
        <v>0</v>
      </c>
      <c r="I39" s="185">
        <v>10316.82</v>
      </c>
      <c r="J39" s="185">
        <f>21020.8892-I39</f>
        <v>10704.069200000002</v>
      </c>
      <c r="K39" s="188">
        <v>0</v>
      </c>
      <c r="L39" s="187">
        <v>0</v>
      </c>
      <c r="M39" s="185">
        <v>10316.82</v>
      </c>
      <c r="N39" s="185">
        <f>21020.8892-M39</f>
        <v>10704.069200000002</v>
      </c>
      <c r="O39" s="188">
        <v>0</v>
      </c>
      <c r="Q39" s="66"/>
      <c r="R39" s="66"/>
      <c r="S39" s="66"/>
      <c r="T39" s="66">
        <v>1</v>
      </c>
    </row>
    <row r="40" spans="1:21" ht="114.75">
      <c r="A40" s="47" t="s">
        <v>99</v>
      </c>
      <c r="B40" s="156" t="s">
        <v>271</v>
      </c>
      <c r="C40" s="156" t="s">
        <v>272</v>
      </c>
      <c r="D40" s="185">
        <v>0</v>
      </c>
      <c r="E40" s="185">
        <v>0</v>
      </c>
      <c r="F40" s="185">
        <v>7605.9630500000003</v>
      </c>
      <c r="G40" s="186">
        <v>0</v>
      </c>
      <c r="H40" s="187">
        <v>0</v>
      </c>
      <c r="I40" s="185">
        <v>0</v>
      </c>
      <c r="J40" s="185">
        <v>7498.8251700000001</v>
      </c>
      <c r="K40" s="188">
        <v>0</v>
      </c>
      <c r="L40" s="194">
        <v>0</v>
      </c>
      <c r="M40" s="185">
        <v>0</v>
      </c>
      <c r="N40" s="185">
        <v>7498.8251700000001</v>
      </c>
      <c r="O40" s="188">
        <v>0</v>
      </c>
      <c r="Q40" s="66"/>
      <c r="R40" s="66"/>
      <c r="S40" s="66"/>
      <c r="T40" s="66">
        <v>1</v>
      </c>
    </row>
    <row r="41" spans="1:21" ht="150.75" customHeight="1">
      <c r="A41" s="47" t="s">
        <v>162</v>
      </c>
      <c r="B41" s="156" t="s">
        <v>273</v>
      </c>
      <c r="C41" s="156" t="s">
        <v>268</v>
      </c>
      <c r="D41" s="185">
        <v>0</v>
      </c>
      <c r="E41" s="185">
        <v>0</v>
      </c>
      <c r="F41" s="185">
        <v>189.00200000000001</v>
      </c>
      <c r="G41" s="186">
        <v>0</v>
      </c>
      <c r="H41" s="187">
        <v>0</v>
      </c>
      <c r="I41" s="185">
        <v>0</v>
      </c>
      <c r="J41" s="185">
        <v>189.00200000000001</v>
      </c>
      <c r="K41" s="188">
        <v>0</v>
      </c>
      <c r="L41" s="194">
        <v>0</v>
      </c>
      <c r="M41" s="185">
        <v>0</v>
      </c>
      <c r="N41" s="185">
        <v>189.00200000000001</v>
      </c>
      <c r="O41" s="188">
        <v>0</v>
      </c>
      <c r="Q41" s="66"/>
      <c r="R41" s="66"/>
      <c r="S41" s="66"/>
      <c r="T41" s="66">
        <v>1</v>
      </c>
    </row>
    <row r="42" spans="1:21" ht="39.75" customHeight="1">
      <c r="A42" s="235" t="s">
        <v>10</v>
      </c>
      <c r="B42" s="235"/>
      <c r="C42" s="235"/>
      <c r="D42" s="185">
        <f>D36+D37+D38+D39+D40+D41</f>
        <v>0</v>
      </c>
      <c r="E42" s="185">
        <f t="shared" ref="E42:O42" si="3">E36+E37+E38+E39+E40+E41</f>
        <v>21884.188999999998</v>
      </c>
      <c r="F42" s="185">
        <f t="shared" si="3"/>
        <v>40685.806939999995</v>
      </c>
      <c r="G42" s="186">
        <f t="shared" si="3"/>
        <v>0</v>
      </c>
      <c r="H42" s="187">
        <f t="shared" si="3"/>
        <v>0</v>
      </c>
      <c r="I42" s="185">
        <f t="shared" si="3"/>
        <v>21884.188999999998</v>
      </c>
      <c r="J42" s="185">
        <f t="shared" si="3"/>
        <v>36313.571970000005</v>
      </c>
      <c r="K42" s="188">
        <f t="shared" si="3"/>
        <v>0</v>
      </c>
      <c r="L42" s="194">
        <f t="shared" si="3"/>
        <v>0</v>
      </c>
      <c r="M42" s="185">
        <f t="shared" si="3"/>
        <v>21884.188999999998</v>
      </c>
      <c r="N42" s="185">
        <f t="shared" si="3"/>
        <v>36313.571970000005</v>
      </c>
      <c r="O42" s="188">
        <f t="shared" si="3"/>
        <v>0</v>
      </c>
      <c r="P42" s="1" t="s">
        <v>26</v>
      </c>
      <c r="Q42" s="3">
        <f>(SUM(H36:K36)/SUM($D$36:$G$36)+SUM(H37:K37)/SUM($D$37:$G$37)+SUM(H38:K38)/SUM($D$38:$G$38)+SUM(H39:K39)/SUM($D$39:$G$39)+SUM(H40:K40)/SUM($D$40:$G$40)+SUM(H41:K41)/SUM(D41:G41))/6</f>
        <v>0.96123805720429045</v>
      </c>
      <c r="R42" s="1" t="s">
        <v>27</v>
      </c>
      <c r="S42" s="3">
        <f>(SUM(L36:O36)/SUM($D$36:$G$36)+SUM(L37:O37)/SUM($D$37:$G$37)+SUM(L38:O38)/SUM($D$38:$G$38)+SUM(L39:O39)/SUM($D$39:$G$39)+SUM(L40:O40)/SUM($D$40:$G$40)+SUM(L41:O41)/SUM(D41:G41))/6</f>
        <v>0.96123805720429045</v>
      </c>
      <c r="T42" s="3"/>
    </row>
    <row r="43" spans="1:21" ht="25.5" customHeight="1">
      <c r="A43" s="68">
        <v>5</v>
      </c>
      <c r="B43" s="240" t="s">
        <v>124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2"/>
      <c r="R43" s="3"/>
      <c r="T43" s="3"/>
    </row>
    <row r="44" spans="1:21" s="49" customFormat="1" ht="51">
      <c r="A44" s="47" t="s">
        <v>125</v>
      </c>
      <c r="B44" s="156" t="s">
        <v>128</v>
      </c>
      <c r="C44" s="156" t="s">
        <v>130</v>
      </c>
      <c r="D44" s="185">
        <v>0</v>
      </c>
      <c r="E44" s="185">
        <v>0</v>
      </c>
      <c r="F44" s="185">
        <v>0</v>
      </c>
      <c r="G44" s="186">
        <v>0</v>
      </c>
      <c r="H44" s="187">
        <v>0</v>
      </c>
      <c r="I44" s="185">
        <v>0</v>
      </c>
      <c r="J44" s="185">
        <v>0</v>
      </c>
      <c r="K44" s="188">
        <v>0</v>
      </c>
      <c r="L44" s="194">
        <v>0</v>
      </c>
      <c r="M44" s="185">
        <v>0</v>
      </c>
      <c r="N44" s="185">
        <v>0</v>
      </c>
      <c r="O44" s="188">
        <v>0</v>
      </c>
      <c r="R44" s="50"/>
      <c r="T44" s="161">
        <v>0</v>
      </c>
      <c r="U44" s="161"/>
    </row>
    <row r="45" spans="1:21" s="49" customFormat="1" ht="63.75">
      <c r="A45" s="47" t="s">
        <v>126</v>
      </c>
      <c r="B45" s="156" t="s">
        <v>129</v>
      </c>
      <c r="C45" s="156" t="s">
        <v>130</v>
      </c>
      <c r="D45" s="185">
        <v>0</v>
      </c>
      <c r="E45" s="185">
        <v>0</v>
      </c>
      <c r="F45" s="185">
        <v>0</v>
      </c>
      <c r="G45" s="186">
        <v>0</v>
      </c>
      <c r="H45" s="187">
        <v>0</v>
      </c>
      <c r="I45" s="185">
        <v>0</v>
      </c>
      <c r="J45" s="185">
        <v>0</v>
      </c>
      <c r="K45" s="188">
        <v>0</v>
      </c>
      <c r="L45" s="194">
        <v>0</v>
      </c>
      <c r="M45" s="185">
        <v>0</v>
      </c>
      <c r="N45" s="185">
        <v>0</v>
      </c>
      <c r="O45" s="188">
        <v>0</v>
      </c>
      <c r="R45" s="50"/>
      <c r="T45" s="161">
        <v>0</v>
      </c>
      <c r="U45" s="161"/>
    </row>
    <row r="46" spans="1:21" s="49" customFormat="1" ht="63.75">
      <c r="A46" s="47" t="s">
        <v>127</v>
      </c>
      <c r="B46" s="156" t="s">
        <v>149</v>
      </c>
      <c r="C46" s="156" t="s">
        <v>130</v>
      </c>
      <c r="D46" s="185">
        <v>0</v>
      </c>
      <c r="E46" s="185">
        <v>165842.1</v>
      </c>
      <c r="F46" s="185">
        <f>200296.38-E46</f>
        <v>34454.28</v>
      </c>
      <c r="G46" s="186">
        <v>0</v>
      </c>
      <c r="H46" s="187">
        <v>0</v>
      </c>
      <c r="I46" s="185">
        <v>165842.1</v>
      </c>
      <c r="J46" s="185">
        <f>200243.94039-I46</f>
        <v>34401.840389999998</v>
      </c>
      <c r="K46" s="188">
        <v>0</v>
      </c>
      <c r="L46" s="187">
        <v>0</v>
      </c>
      <c r="M46" s="185">
        <v>165842.1</v>
      </c>
      <c r="N46" s="185">
        <f>200243.94039-M46</f>
        <v>34401.840389999998</v>
      </c>
      <c r="O46" s="188">
        <v>0</v>
      </c>
      <c r="R46" s="50"/>
      <c r="T46" s="161">
        <v>1</v>
      </c>
      <c r="U46" s="161"/>
    </row>
    <row r="47" spans="1:21" s="49" customFormat="1" ht="89.25">
      <c r="A47" s="47" t="s">
        <v>171</v>
      </c>
      <c r="B47" s="156" t="s">
        <v>172</v>
      </c>
      <c r="C47" s="156" t="s">
        <v>130</v>
      </c>
      <c r="D47" s="185">
        <v>0</v>
      </c>
      <c r="E47" s="185">
        <v>73</v>
      </c>
      <c r="F47" s="185">
        <f>20184.89705-E47-G47</f>
        <v>16342.403049999999</v>
      </c>
      <c r="G47" s="186">
        <v>3769.4940000000001</v>
      </c>
      <c r="H47" s="187">
        <v>0</v>
      </c>
      <c r="I47" s="185">
        <v>73</v>
      </c>
      <c r="J47" s="185">
        <f>19970.39916-I47-K47</f>
        <v>16127.90516</v>
      </c>
      <c r="K47" s="186">
        <v>3769.4940000000001</v>
      </c>
      <c r="L47" s="187">
        <v>0</v>
      </c>
      <c r="M47" s="185">
        <v>73</v>
      </c>
      <c r="N47" s="185">
        <f>19970.39916-M47-O47</f>
        <v>16127.90516</v>
      </c>
      <c r="O47" s="188">
        <v>3769.4940000000001</v>
      </c>
      <c r="R47" s="50"/>
      <c r="T47" s="161">
        <v>1</v>
      </c>
      <c r="U47" s="161"/>
    </row>
    <row r="48" spans="1:21" s="49" customFormat="1" ht="34.5" customHeight="1">
      <c r="A48" s="235" t="s">
        <v>10</v>
      </c>
      <c r="B48" s="235"/>
      <c r="C48" s="235"/>
      <c r="D48" s="185">
        <f>D44+D45+D46+D47</f>
        <v>0</v>
      </c>
      <c r="E48" s="185">
        <f t="shared" ref="E48:O48" si="4">E44+E45+E46+E47</f>
        <v>165915.1</v>
      </c>
      <c r="F48" s="185">
        <f t="shared" si="4"/>
        <v>50796.68305</v>
      </c>
      <c r="G48" s="186">
        <f t="shared" si="4"/>
        <v>3769.4940000000001</v>
      </c>
      <c r="H48" s="187">
        <f t="shared" si="4"/>
        <v>0</v>
      </c>
      <c r="I48" s="185">
        <f t="shared" si="4"/>
        <v>165915.1</v>
      </c>
      <c r="J48" s="185">
        <f t="shared" si="4"/>
        <v>50529.74555</v>
      </c>
      <c r="K48" s="188">
        <f t="shared" si="4"/>
        <v>3769.4940000000001</v>
      </c>
      <c r="L48" s="194">
        <f t="shared" si="4"/>
        <v>0</v>
      </c>
      <c r="M48" s="185">
        <f t="shared" si="4"/>
        <v>165915.1</v>
      </c>
      <c r="N48" s="185">
        <f t="shared" si="4"/>
        <v>50529.74555</v>
      </c>
      <c r="O48" s="188">
        <f t="shared" si="4"/>
        <v>3769.4940000000001</v>
      </c>
      <c r="P48" s="1" t="s">
        <v>26</v>
      </c>
      <c r="Q48" s="3">
        <f>(SUM(H46:K46)/SUM($D$46:$G$46)+SUM(H47:K47)/SUM(D47:G47))/2</f>
        <v>0.99455576863139572</v>
      </c>
      <c r="R48" s="1" t="s">
        <v>27</v>
      </c>
      <c r="S48" s="3">
        <f>(SUM(L46:O46)/SUM($D$46:$G$46)+SUM(L47:O47)/SUM(D47:G47))/2</f>
        <v>0.99455576863139572</v>
      </c>
      <c r="T48" s="161"/>
      <c r="U48" s="161"/>
    </row>
    <row r="49" spans="1:21" s="49" customFormat="1" ht="42.75" customHeight="1">
      <c r="A49" s="68">
        <v>6</v>
      </c>
      <c r="B49" s="241" t="s">
        <v>184</v>
      </c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2"/>
      <c r="P49" s="1"/>
      <c r="Q49" s="3"/>
      <c r="R49" s="1"/>
      <c r="S49" s="3"/>
      <c r="T49" s="161"/>
      <c r="U49" s="161"/>
    </row>
    <row r="50" spans="1:21" s="49" customFormat="1" ht="107.25" customHeight="1">
      <c r="A50" s="47" t="s">
        <v>185</v>
      </c>
      <c r="B50" s="156" t="s">
        <v>187</v>
      </c>
      <c r="C50" s="156" t="s">
        <v>188</v>
      </c>
      <c r="D50" s="185">
        <v>0</v>
      </c>
      <c r="E50" s="185">
        <v>0</v>
      </c>
      <c r="F50" s="185">
        <v>82.5</v>
      </c>
      <c r="G50" s="186">
        <v>0</v>
      </c>
      <c r="H50" s="187">
        <v>0</v>
      </c>
      <c r="I50" s="185">
        <v>0</v>
      </c>
      <c r="J50" s="185">
        <v>82.5</v>
      </c>
      <c r="K50" s="188">
        <v>0</v>
      </c>
      <c r="L50" s="194">
        <v>0</v>
      </c>
      <c r="M50" s="185">
        <v>0</v>
      </c>
      <c r="N50" s="185">
        <v>82.5</v>
      </c>
      <c r="O50" s="188">
        <v>0</v>
      </c>
      <c r="P50" s="1"/>
      <c r="Q50" s="3"/>
      <c r="R50" s="1"/>
      <c r="S50" s="3"/>
      <c r="T50" s="161">
        <v>1</v>
      </c>
      <c r="U50" s="161"/>
    </row>
    <row r="51" spans="1:21" s="49" customFormat="1" ht="120.75" customHeight="1">
      <c r="A51" s="47" t="s">
        <v>186</v>
      </c>
      <c r="B51" s="156" t="s">
        <v>274</v>
      </c>
      <c r="C51" s="156" t="s">
        <v>189</v>
      </c>
      <c r="D51" s="185">
        <v>0</v>
      </c>
      <c r="E51" s="185">
        <v>0</v>
      </c>
      <c r="F51" s="185">
        <v>1246.2344499999999</v>
      </c>
      <c r="G51" s="186">
        <v>0</v>
      </c>
      <c r="H51" s="187">
        <v>0</v>
      </c>
      <c r="I51" s="185">
        <v>0</v>
      </c>
      <c r="J51" s="185">
        <v>1246.2344499999999</v>
      </c>
      <c r="K51" s="188">
        <v>0</v>
      </c>
      <c r="L51" s="194">
        <v>0</v>
      </c>
      <c r="M51" s="185">
        <v>0</v>
      </c>
      <c r="N51" s="185">
        <v>1246.2344499999999</v>
      </c>
      <c r="O51" s="188">
        <v>0</v>
      </c>
      <c r="P51" s="1"/>
      <c r="Q51" s="3"/>
      <c r="R51" s="1"/>
      <c r="S51" s="3"/>
      <c r="T51" s="161">
        <v>1</v>
      </c>
      <c r="U51" s="161"/>
    </row>
    <row r="52" spans="1:21" s="49" customFormat="1" ht="96" customHeight="1">
      <c r="A52" s="47" t="s">
        <v>191</v>
      </c>
      <c r="B52" s="156" t="s">
        <v>275</v>
      </c>
      <c r="C52" s="156" t="s">
        <v>190</v>
      </c>
      <c r="D52" s="185">
        <v>0</v>
      </c>
      <c r="E52" s="185">
        <v>219.6</v>
      </c>
      <c r="F52" s="185">
        <f>27050.46497-E52</f>
        <v>26830.864970000002</v>
      </c>
      <c r="G52" s="186">
        <v>0</v>
      </c>
      <c r="H52" s="187">
        <v>0</v>
      </c>
      <c r="I52" s="185">
        <v>219.6</v>
      </c>
      <c r="J52" s="185">
        <f>26964.11202-I52</f>
        <v>26744.512020000002</v>
      </c>
      <c r="K52" s="188">
        <v>0</v>
      </c>
      <c r="L52" s="187">
        <v>0</v>
      </c>
      <c r="M52" s="185">
        <v>219.6</v>
      </c>
      <c r="N52" s="185">
        <f>26964.11202-M52</f>
        <v>26744.512020000002</v>
      </c>
      <c r="O52" s="188">
        <v>0</v>
      </c>
      <c r="P52" s="1"/>
      <c r="Q52" s="3"/>
      <c r="R52" s="1"/>
      <c r="S52" s="3"/>
      <c r="T52" s="161">
        <v>1</v>
      </c>
      <c r="U52" s="161"/>
    </row>
    <row r="53" spans="1:21" s="49" customFormat="1" ht="114.75">
      <c r="A53" s="47" t="s">
        <v>192</v>
      </c>
      <c r="B53" s="156" t="s">
        <v>194</v>
      </c>
      <c r="C53" s="156" t="s">
        <v>195</v>
      </c>
      <c r="D53" s="185">
        <v>2274.20147</v>
      </c>
      <c r="E53" s="185">
        <v>6121.0140000000001</v>
      </c>
      <c r="F53" s="185">
        <f>86385.6012-D53-E53-G53</f>
        <v>73278.371680000011</v>
      </c>
      <c r="G53" s="186">
        <v>4712.0140499999998</v>
      </c>
      <c r="H53" s="187">
        <v>2274.20147</v>
      </c>
      <c r="I53" s="185">
        <v>6081.1656599999997</v>
      </c>
      <c r="J53" s="185">
        <f>86244.89608-H53-I53-K53</f>
        <v>73177.514900000009</v>
      </c>
      <c r="K53" s="186">
        <v>4712.0140499999998</v>
      </c>
      <c r="L53" s="187">
        <v>2274.20147</v>
      </c>
      <c r="M53" s="185">
        <v>6081.1656599999997</v>
      </c>
      <c r="N53" s="185">
        <f>86244.89608-L53-M53-O53</f>
        <v>73177.514900000009</v>
      </c>
      <c r="O53" s="188">
        <v>4712.0140499999998</v>
      </c>
      <c r="P53" s="1"/>
      <c r="Q53" s="3"/>
      <c r="R53" s="1"/>
      <c r="S53" s="3"/>
      <c r="T53" s="161">
        <v>1</v>
      </c>
      <c r="U53" s="161"/>
    </row>
    <row r="54" spans="1:21" s="49" customFormat="1" ht="127.5">
      <c r="A54" s="47" t="s">
        <v>193</v>
      </c>
      <c r="B54" s="156" t="s">
        <v>196</v>
      </c>
      <c r="C54" s="156" t="s">
        <v>197</v>
      </c>
      <c r="D54" s="185">
        <v>0</v>
      </c>
      <c r="E54" s="185">
        <v>0</v>
      </c>
      <c r="F54" s="185">
        <v>0</v>
      </c>
      <c r="G54" s="186">
        <v>18000</v>
      </c>
      <c r="H54" s="187">
        <v>0</v>
      </c>
      <c r="I54" s="185">
        <v>0</v>
      </c>
      <c r="J54" s="185">
        <v>0</v>
      </c>
      <c r="K54" s="188">
        <v>17879.392540000001</v>
      </c>
      <c r="L54" s="194">
        <v>0</v>
      </c>
      <c r="M54" s="185">
        <v>0</v>
      </c>
      <c r="N54" s="185">
        <v>0</v>
      </c>
      <c r="O54" s="188">
        <v>17879.392540000001</v>
      </c>
      <c r="P54" s="1"/>
      <c r="Q54" s="3"/>
      <c r="R54" s="1"/>
      <c r="S54" s="3"/>
      <c r="T54" s="161">
        <v>1</v>
      </c>
      <c r="U54" s="161"/>
    </row>
    <row r="55" spans="1:21" s="49" customFormat="1" ht="24.75" customHeight="1">
      <c r="A55" s="47"/>
      <c r="B55" s="243" t="s">
        <v>10</v>
      </c>
      <c r="C55" s="244"/>
      <c r="D55" s="185">
        <f>SUM(D50:D54)</f>
        <v>2274.20147</v>
      </c>
      <c r="E55" s="185">
        <f t="shared" ref="E55:O55" si="5">SUM(E50:E54)</f>
        <v>6340.6140000000005</v>
      </c>
      <c r="F55" s="185">
        <f t="shared" si="5"/>
        <v>101437.97110000001</v>
      </c>
      <c r="G55" s="186">
        <f t="shared" si="5"/>
        <v>22712.014049999998</v>
      </c>
      <c r="H55" s="187">
        <f t="shared" si="5"/>
        <v>2274.20147</v>
      </c>
      <c r="I55" s="185">
        <f t="shared" si="5"/>
        <v>6300.76566</v>
      </c>
      <c r="J55" s="185">
        <f t="shared" si="5"/>
        <v>101250.76137000001</v>
      </c>
      <c r="K55" s="188">
        <f t="shared" si="5"/>
        <v>22591.406589999999</v>
      </c>
      <c r="L55" s="194">
        <f t="shared" si="5"/>
        <v>2274.20147</v>
      </c>
      <c r="M55" s="185">
        <f t="shared" si="5"/>
        <v>6300.76566</v>
      </c>
      <c r="N55" s="185">
        <f t="shared" si="5"/>
        <v>101250.76137000001</v>
      </c>
      <c r="O55" s="188">
        <f t="shared" si="5"/>
        <v>22591.406589999999</v>
      </c>
      <c r="P55" s="1" t="s">
        <v>26</v>
      </c>
      <c r="Q55" s="3">
        <f>(SUM(H50:K50)/SUM($D$50:$G$50)+SUM(H51:K51)/SUM($D$51:$G$51)+SUM(H52:K52)/SUM($D$52:$G$52)+SUM(H53:K53)/SUM($D$53:$G$53)+SUM(H54:K54)/SUM($D$54:$G$54))/5</f>
        <v>0.99769569836930549</v>
      </c>
      <c r="R55" s="1" t="s">
        <v>27</v>
      </c>
      <c r="S55" s="3">
        <f>(SUM(L50:O50)/SUM($D$50:$G$50)+SUM(L51:O51)/SUM($D$51:$G$51)+SUM(L52:O52)/SUM($D$52:$G$52)+SUM(L53:O53)/SUM($D$53:$G$53)+SUM(L54:O54)/SUM($D$54:$G$54))/5</f>
        <v>0.99769569836930549</v>
      </c>
      <c r="T55" s="161"/>
      <c r="U55" s="161"/>
    </row>
    <row r="56" spans="1:21" s="49" customFormat="1" ht="34.5" customHeight="1">
      <c r="A56" s="123" t="s">
        <v>321</v>
      </c>
      <c r="B56" s="240" t="s">
        <v>322</v>
      </c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2"/>
      <c r="P56" s="1"/>
      <c r="Q56" s="3"/>
      <c r="R56" s="1"/>
      <c r="S56" s="3"/>
      <c r="T56" s="161"/>
      <c r="U56" s="161"/>
    </row>
    <row r="57" spans="1:21" s="49" customFormat="1" ht="105" customHeight="1">
      <c r="A57" s="47" t="s">
        <v>323</v>
      </c>
      <c r="B57" s="160" t="s">
        <v>324</v>
      </c>
      <c r="C57" s="156" t="s">
        <v>325</v>
      </c>
      <c r="D57" s="185">
        <v>0</v>
      </c>
      <c r="E57" s="185">
        <v>0</v>
      </c>
      <c r="F57" s="185">
        <v>0</v>
      </c>
      <c r="G57" s="186">
        <v>0</v>
      </c>
      <c r="H57" s="187">
        <v>0</v>
      </c>
      <c r="I57" s="185">
        <v>0</v>
      </c>
      <c r="J57" s="185">
        <v>0</v>
      </c>
      <c r="K57" s="188">
        <v>0</v>
      </c>
      <c r="L57" s="194">
        <v>0</v>
      </c>
      <c r="M57" s="185">
        <v>0</v>
      </c>
      <c r="N57" s="185">
        <v>0</v>
      </c>
      <c r="O57" s="188">
        <v>0</v>
      </c>
      <c r="P57" s="1"/>
      <c r="Q57" s="3"/>
      <c r="R57" s="1"/>
      <c r="S57" s="3"/>
      <c r="T57" s="161">
        <v>0</v>
      </c>
      <c r="U57" s="161"/>
    </row>
    <row r="58" spans="1:21" s="49" customFormat="1" ht="24.75" customHeight="1">
      <c r="A58" s="47"/>
      <c r="B58" s="243" t="s">
        <v>10</v>
      </c>
      <c r="C58" s="244"/>
      <c r="D58" s="186">
        <f>D57</f>
        <v>0</v>
      </c>
      <c r="E58" s="186">
        <f t="shared" ref="E58:O58" si="6">E57</f>
        <v>0</v>
      </c>
      <c r="F58" s="186">
        <f t="shared" si="6"/>
        <v>0</v>
      </c>
      <c r="G58" s="188">
        <f t="shared" si="6"/>
        <v>0</v>
      </c>
      <c r="H58" s="196">
        <f t="shared" si="6"/>
        <v>0</v>
      </c>
      <c r="I58" s="186">
        <f t="shared" si="6"/>
        <v>0</v>
      </c>
      <c r="J58" s="186">
        <f t="shared" si="6"/>
        <v>0</v>
      </c>
      <c r="K58" s="188">
        <f t="shared" si="6"/>
        <v>0</v>
      </c>
      <c r="L58" s="196">
        <f t="shared" si="6"/>
        <v>0</v>
      </c>
      <c r="M58" s="186">
        <f t="shared" si="6"/>
        <v>0</v>
      </c>
      <c r="N58" s="186">
        <f t="shared" si="6"/>
        <v>0</v>
      </c>
      <c r="O58" s="188">
        <f t="shared" si="6"/>
        <v>0</v>
      </c>
      <c r="P58" s="1"/>
      <c r="Q58" s="3"/>
      <c r="R58" s="1"/>
      <c r="S58" s="3"/>
      <c r="T58" s="161"/>
      <c r="U58" s="161"/>
    </row>
    <row r="59" spans="1:21" ht="24" customHeight="1">
      <c r="A59" s="76"/>
      <c r="B59" s="76" t="s">
        <v>13</v>
      </c>
      <c r="C59" s="76"/>
      <c r="D59" s="80">
        <f>D20+D28+D34+D42+D48+D55+D58</f>
        <v>34589.638800000001</v>
      </c>
      <c r="E59" s="80">
        <f t="shared" ref="E59:G59" si="7">E20+E28+E34+E42+E48+E55+E58</f>
        <v>1164437.5490000001</v>
      </c>
      <c r="F59" s="80">
        <f t="shared" si="7"/>
        <v>780499.68033999996</v>
      </c>
      <c r="G59" s="80">
        <f t="shared" si="7"/>
        <v>26481.508049999997</v>
      </c>
      <c r="H59" s="81">
        <f>H20+H28+H34+H42+H48+H55+H58</f>
        <v>32161.814290000002</v>
      </c>
      <c r="I59" s="81">
        <f t="shared" ref="I59:K59" si="8">I20+I28+I34+I42+I48+I55+I58</f>
        <v>1112470.9785200001</v>
      </c>
      <c r="J59" s="81">
        <f t="shared" si="8"/>
        <v>770697.19714999979</v>
      </c>
      <c r="K59" s="81">
        <f t="shared" si="8"/>
        <v>26360.900589999997</v>
      </c>
      <c r="L59" s="82">
        <f>L20+L28+L34+L42+L48+L55+L58</f>
        <v>32161.814290000002</v>
      </c>
      <c r="M59" s="82">
        <f t="shared" ref="M59:O59" si="9">M20+M28+M34+M42+M48+M55+M58</f>
        <v>1112470.9785200001</v>
      </c>
      <c r="N59" s="82">
        <f t="shared" si="9"/>
        <v>770697.19714999979</v>
      </c>
      <c r="O59" s="82">
        <f t="shared" si="9"/>
        <v>26360.900589999997</v>
      </c>
      <c r="T59" s="1">
        <f>SUM(T14:T57)</f>
        <v>29</v>
      </c>
    </row>
    <row r="60" spans="1:21" ht="23.25" customHeight="1">
      <c r="A60" s="83"/>
      <c r="B60" s="84"/>
      <c r="C60" s="84"/>
      <c r="D60" s="236">
        <f>SUM(D59:G59)</f>
        <v>2006008.3761900002</v>
      </c>
      <c r="E60" s="237"/>
      <c r="F60" s="237"/>
      <c r="G60" s="238"/>
      <c r="H60" s="239">
        <f>SUM(H59:K59)</f>
        <v>1941690.8905499999</v>
      </c>
      <c r="I60" s="237"/>
      <c r="J60" s="237"/>
      <c r="K60" s="238"/>
      <c r="L60" s="237">
        <f t="shared" ref="L60" si="10">SUM(L59:O59)</f>
        <v>1941690.8905499999</v>
      </c>
      <c r="M60" s="237"/>
      <c r="N60" s="237"/>
      <c r="O60" s="238"/>
    </row>
    <row r="61" spans="1:21">
      <c r="D61" s="107">
        <f>D59/$D$60</f>
        <v>1.7243018130211347E-2</v>
      </c>
      <c r="E61" s="107">
        <f t="shared" ref="E61:G61" si="11">E59/$D$60</f>
        <v>0.58047491865991574</v>
      </c>
      <c r="F61" s="107">
        <f>F59/$D$60</f>
        <v>0.38908096775866829</v>
      </c>
      <c r="G61" s="107">
        <f t="shared" si="11"/>
        <v>1.320109545120453E-2</v>
      </c>
      <c r="H61" s="107">
        <f>H59/D59</f>
        <v>0.9298106428911308</v>
      </c>
      <c r="I61" s="107">
        <f t="shared" ref="I61:K61" si="12">I59/E59</f>
        <v>0.95537195573551537</v>
      </c>
      <c r="J61" s="107">
        <f t="shared" si="12"/>
        <v>0.98744075950712751</v>
      </c>
      <c r="K61" s="107">
        <f t="shared" si="12"/>
        <v>0.99544559698895252</v>
      </c>
    </row>
    <row r="62" spans="1:21">
      <c r="B62" s="52" t="s">
        <v>154</v>
      </c>
      <c r="C62" s="53">
        <f>D59+E59+F59+G59</f>
        <v>2006008.3761900002</v>
      </c>
    </row>
    <row r="63" spans="1:21">
      <c r="B63" s="52" t="s">
        <v>155</v>
      </c>
      <c r="C63" s="53">
        <f>H59+I59+J59+K59</f>
        <v>1941690.8905499999</v>
      </c>
    </row>
    <row r="64" spans="1:21">
      <c r="B64" s="92"/>
      <c r="C64" s="108">
        <f>C63/C62</f>
        <v>0.9679375787242932</v>
      </c>
      <c r="D64" s="92"/>
      <c r="E64" s="92"/>
    </row>
    <row r="65" spans="1:17">
      <c r="B65" s="92"/>
      <c r="C65" s="92"/>
      <c r="D65" s="92"/>
      <c r="E65" s="92"/>
    </row>
    <row r="66" spans="1:17" ht="16.5">
      <c r="A66" s="22"/>
      <c r="B66" s="92" t="s">
        <v>230</v>
      </c>
      <c r="C66" s="93">
        <f>(SUM(H14:K14)/SUM($D$14:$G$14)+SUM(H15:K15)/SUM($D$15:$G$15)+SUM(H16:K16)/SUM($D$16:$G$16)+SUM(H17:K17)/SUM($D$17:$G$17)+SUM(H18:K18)/SUM($D$18:$G$18)+SUM(H19:K19)/SUM($D$19:$G$19)+SUM(H22:K22)/SUM($D$22:$G$22)+SUM(H23:K23)/SUM($D$23:$G$23)+SUM(H24:K24)/SUM($D$24:$G$24)+SUM(H25:K25)/SUM($D$25:$G$25)+SUM(H26:K26)/SUM($D$26:$G$26)+SUM(H27:K27)/SUM($D$27:$G$27)+SUM(H30:K30)/SUM($D$30:$G$30)+SUM(H31:K31)/SUM($D$31:$G$31)+SUM(H32:K32)/SUM($D$32:$G$32)+SUM(H33:K33)/SUM($D$33:$G$33)+SUM(H36:K36)/SUM($D$36:$G$36)+SUM(H37:K37)/SUM($D$37:$G$37)+SUM(H38:K38)/SUM($D$38:$G$38)+SUM(H39:K39)/SUM($D$39:$G$39)+SUM(H40:K40)/SUM($D$40:$G$40)+SUM(H41:K41)/SUM($D$41:$G$41)+SUM(H46:K46)/SUM($D$46:$G$46)+SUM(H47:K47)/SUM($D$47:$G$47)+SUM(H50:K50)/SUM($D$50:$G$50)+SUM(H51:K51)/SUM($D$51:$G$51)+SUM(H52:K52)/SUM($D$52:$G$52)+SUM(H53:K53)/SUM($D$53:$G$53)+SUM(H54:K54)/SUM($D$54:$G$54))/29</f>
        <v>0.98428038015291575</v>
      </c>
      <c r="D66" s="92" t="s">
        <v>231</v>
      </c>
      <c r="E66" s="93">
        <f>(SUM(L14:O14)/SUM($D$14:$G$14)+SUM(L15:O15)/SUM($D$15:$G$15)+SUM(L16:O16)/SUM($D$16:$G$16)+SUM(L17:O17)/SUM($D$17:$G$17)+SUM(L18:O18)/SUM($D$18:$G$18)+SUM(L19:O19)/SUM($D$19:$G$19)+SUM(L22:O22)/SUM($D$22:$G$22)+SUM(L23:O23)/SUM($D$23:$G$23)+SUM(L24:O24)/SUM($D$24:$G$24)+SUM(L25:O25)/SUM($D$25:$G$25)+SUM(L26:O26)/SUM($D$26:$G$26)+SUM(L27:O27)/SUM($D$27:$G$27)+SUM(L30:O30)/SUM($D$30:$G$30)+SUM(L31:O31)/SUM($D$31:$G$31)+SUM(L32:O32)/SUM($D$32:$G$32)+SUM(L33:O33)/SUM($D$33:$G$33)+SUM(L36:O36)/SUM($D$36:$G$36)+SUM(L37:O37)/SUM($D$37:$G$37)+SUM(L38:O38)/SUM($D$38:$G$38)+SUM(L39:O39)/SUM($D$39:$G$39)+SUM(L40:O40)/SUM($D$40:$G$40)+SUM(L41:O41)/SUM($D$41:$G$41)+SUM(L46:O46)/SUM($D$46:$G$46)+SUM(L47:O47)/SUM($D$47:$G$47)+SUM(L50:O50)/SUM($D$50:$G$50)+SUM(L51:O51)/SUM($D$51:$G$51)+SUM(L52:O52)/SUM($D$52:$G$52)+SUM(L53:O53)/SUM($D$53:$G$53)+SUM(L54:O54)/SUM($D$54:$G$54))/29</f>
        <v>0.98428038015291575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>
      <c r="A67" s="22"/>
      <c r="B67" s="22"/>
      <c r="C67" s="22"/>
      <c r="D67" s="23"/>
      <c r="E67" s="23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>
      <c r="A68" s="6"/>
      <c r="B68" s="6" t="s">
        <v>159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34.5" customHeight="1">
      <c r="A69" s="7"/>
      <c r="B69" s="232" t="s">
        <v>421</v>
      </c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1"/>
      <c r="Q69" s="21"/>
    </row>
    <row r="70" spans="1:17" ht="30" customHeight="1">
      <c r="A70" s="8"/>
      <c r="B70" s="232" t="s">
        <v>422</v>
      </c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9"/>
      <c r="Q70" s="9"/>
    </row>
    <row r="71" spans="1:17">
      <c r="A71" s="10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>
      <c r="A72" s="24"/>
      <c r="B72" s="14"/>
      <c r="C72" s="14"/>
      <c r="D72" s="9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>
      <c r="A73" s="24"/>
      <c r="B73" s="14"/>
      <c r="C73" s="14"/>
      <c r="D73" s="9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>
      <c r="A74" s="8"/>
      <c r="B74" s="7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ht="15.75">
      <c r="A75" s="10"/>
      <c r="B75" s="11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ht="15.75">
      <c r="A76" s="10"/>
      <c r="B76" s="12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>
      <c r="A77" s="10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ht="15.75">
      <c r="A78" s="10"/>
      <c r="B78" s="1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>
      <c r="A79" s="10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>
      <c r="A80" s="10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>
      <c r="A81" s="8"/>
      <c r="B81" s="7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>
      <c r="A82" s="10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>
      <c r="A83" s="8"/>
      <c r="B83" s="7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>
      <c r="A84" s="2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>
      <c r="A85" s="2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>
      <c r="A86" s="10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>
      <c r="A87" s="1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>
      <c r="A88" s="2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>
      <c r="A89" s="2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>
      <c r="A90" s="10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1:17">
      <c r="A91" s="2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>
      <c r="A92" s="2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>
      <c r="A93" s="10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14"/>
    </row>
    <row r="94" spans="1:17">
      <c r="A94" s="7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1:17">
      <c r="A95" s="9"/>
      <c r="B95" s="13"/>
      <c r="C95" s="7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>
      <c r="A96" s="10"/>
      <c r="B96" s="13"/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17">
      <c r="A97" s="10"/>
      <c r="B97" s="13"/>
      <c r="C97" s="14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17">
      <c r="A98" s="10"/>
      <c r="B98" s="9"/>
      <c r="C98" s="14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7">
      <c r="A99" s="10"/>
      <c r="B99" s="9"/>
      <c r="C99" s="14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7">
      <c r="A100" s="10"/>
      <c r="B100" s="9"/>
      <c r="C100" s="14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17">
      <c r="A101" s="15"/>
      <c r="B101" s="13"/>
      <c r="C101" s="7"/>
      <c r="D101" s="9"/>
      <c r="E101" s="9"/>
      <c r="F101" s="9"/>
      <c r="G101" s="9"/>
      <c r="H101" s="16"/>
      <c r="I101" s="9"/>
      <c r="J101" s="9"/>
      <c r="K101" s="9"/>
      <c r="L101" s="9"/>
      <c r="M101" s="9"/>
      <c r="N101" s="9"/>
      <c r="O101" s="9"/>
      <c r="P101" s="9"/>
      <c r="Q101" s="9"/>
    </row>
    <row r="102" spans="1:17">
      <c r="A102" s="10"/>
      <c r="B102" s="13"/>
      <c r="C102" s="14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>
      <c r="A103" s="10"/>
      <c r="B103" s="9"/>
      <c r="C103" s="14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>
      <c r="A104" s="10"/>
      <c r="B104" s="9"/>
      <c r="C104" s="14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>
      <c r="A105" s="10"/>
      <c r="B105" s="9"/>
      <c r="C105" s="14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>
      <c r="A106" s="10"/>
      <c r="B106" s="9"/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7">
      <c r="A107" s="10"/>
      <c r="B107" s="9"/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>
      <c r="A108" s="10"/>
      <c r="B108" s="9"/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pans="1:17">
      <c r="A109" s="7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1:17" ht="15.75">
      <c r="A110" s="17"/>
      <c r="B110" s="18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17" ht="15.75">
      <c r="A111" s="19"/>
      <c r="B111" s="2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1:17">
      <c r="A112" s="8"/>
      <c r="B112" s="21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>
      <c r="A113" s="9"/>
      <c r="B113" s="14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  <row r="114" spans="1:17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</row>
  </sheetData>
  <mergeCells count="34">
    <mergeCell ref="A48:C48"/>
    <mergeCell ref="A8:O8"/>
    <mergeCell ref="A9:F9"/>
    <mergeCell ref="B13:O13"/>
    <mergeCell ref="A20:C20"/>
    <mergeCell ref="B21:O21"/>
    <mergeCell ref="A10:A11"/>
    <mergeCell ref="B10:B11"/>
    <mergeCell ref="C10:C11"/>
    <mergeCell ref="D10:G10"/>
    <mergeCell ref="H10:K10"/>
    <mergeCell ref="L10:O10"/>
    <mergeCell ref="A7:O7"/>
    <mergeCell ref="B69:O69"/>
    <mergeCell ref="B70:O70"/>
    <mergeCell ref="B35:O35"/>
    <mergeCell ref="A42:C42"/>
    <mergeCell ref="A28:C28"/>
    <mergeCell ref="B29:O29"/>
    <mergeCell ref="A34:C34"/>
    <mergeCell ref="D60:G60"/>
    <mergeCell ref="H60:K60"/>
    <mergeCell ref="L60:O60"/>
    <mergeCell ref="B56:O56"/>
    <mergeCell ref="B58:C58"/>
    <mergeCell ref="B55:C55"/>
    <mergeCell ref="B49:O49"/>
    <mergeCell ref="B43:O43"/>
    <mergeCell ref="A1:O1"/>
    <mergeCell ref="A2:O2"/>
    <mergeCell ref="A4:O4"/>
    <mergeCell ref="A5:O5"/>
    <mergeCell ref="A6:O6"/>
    <mergeCell ref="A3:O3"/>
  </mergeCells>
  <pageMargins left="0.19685039370078741" right="0.19685039370078741" top="0.39370078740157483" bottom="0.39370078740157483" header="0" footer="0"/>
  <pageSetup paperSize="9" orientation="landscape" horizontalDpi="180" verticalDpi="180" r:id="rId1"/>
  <rowBreaks count="3" manualBreakCount="3">
    <brk id="28" max="16383" man="1"/>
    <brk id="34" max="16383" man="1"/>
    <brk id="6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3"/>
  <sheetViews>
    <sheetView tabSelected="1" zoomScaleNormal="100" zoomScaleSheetLayoutView="100" workbookViewId="0">
      <selection activeCell="H228" sqref="H228"/>
    </sheetView>
  </sheetViews>
  <sheetFormatPr defaultRowHeight="12.75"/>
  <cols>
    <col min="1" max="1" width="3" style="85" customWidth="1"/>
    <col min="2" max="2" width="63.85546875" style="4" customWidth="1"/>
    <col min="3" max="3" width="8.85546875" style="4" customWidth="1"/>
    <col min="4" max="4" width="11.7109375" style="4" customWidth="1"/>
    <col min="5" max="5" width="8.85546875" style="4" customWidth="1"/>
    <col min="6" max="6" width="8.28515625" style="4" customWidth="1"/>
    <col min="7" max="7" width="15.140625" style="4" customWidth="1"/>
    <col min="8" max="8" width="12.5703125" style="4" customWidth="1"/>
    <col min="9" max="16384" width="9.140625" style="4"/>
  </cols>
  <sheetData>
    <row r="1" spans="1:10" ht="30" customHeight="1">
      <c r="A1" s="268" t="s">
        <v>232</v>
      </c>
      <c r="B1" s="268"/>
      <c r="C1" s="268"/>
      <c r="D1" s="268"/>
      <c r="E1" s="268"/>
      <c r="F1" s="268"/>
      <c r="G1" s="268"/>
      <c r="H1" s="29"/>
      <c r="I1" s="29"/>
      <c r="J1" s="29"/>
    </row>
    <row r="2" spans="1:10">
      <c r="A2" s="271" t="s">
        <v>420</v>
      </c>
      <c r="B2" s="271"/>
      <c r="C2" s="271"/>
      <c r="D2" s="271"/>
      <c r="E2" s="271"/>
      <c r="F2" s="271"/>
      <c r="G2" s="271"/>
      <c r="H2" s="30"/>
      <c r="I2" s="30"/>
      <c r="J2" s="30"/>
    </row>
    <row r="3" spans="1:10" ht="65.25" customHeight="1">
      <c r="A3" s="272" t="s">
        <v>28</v>
      </c>
      <c r="B3" s="272" t="s">
        <v>32</v>
      </c>
      <c r="C3" s="272" t="s">
        <v>29</v>
      </c>
      <c r="D3" s="272" t="s">
        <v>33</v>
      </c>
      <c r="E3" s="272"/>
      <c r="F3" s="272"/>
      <c r="G3" s="272" t="s">
        <v>38</v>
      </c>
      <c r="H3" s="31"/>
      <c r="I3" s="31"/>
      <c r="J3" s="31"/>
    </row>
    <row r="4" spans="1:10" ht="39" customHeight="1">
      <c r="A4" s="272"/>
      <c r="B4" s="272"/>
      <c r="C4" s="272"/>
      <c r="D4" s="272" t="s">
        <v>34</v>
      </c>
      <c r="E4" s="272" t="s">
        <v>35</v>
      </c>
      <c r="F4" s="272"/>
      <c r="G4" s="272"/>
      <c r="H4" s="31"/>
      <c r="I4" s="31"/>
      <c r="J4" s="31"/>
    </row>
    <row r="5" spans="1:10" ht="22.5" customHeight="1">
      <c r="A5" s="272"/>
      <c r="B5" s="272"/>
      <c r="C5" s="272"/>
      <c r="D5" s="272"/>
      <c r="E5" s="98" t="s">
        <v>36</v>
      </c>
      <c r="F5" s="98" t="s">
        <v>37</v>
      </c>
      <c r="G5" s="272"/>
      <c r="H5" s="31"/>
      <c r="I5" s="31"/>
      <c r="J5" s="31"/>
    </row>
    <row r="6" spans="1:10">
      <c r="A6" s="95">
        <v>1</v>
      </c>
      <c r="B6" s="97">
        <v>2</v>
      </c>
      <c r="C6" s="97">
        <v>3</v>
      </c>
      <c r="D6" s="94">
        <v>4</v>
      </c>
      <c r="E6" s="96">
        <v>5</v>
      </c>
      <c r="F6" s="96">
        <v>6</v>
      </c>
      <c r="G6" s="96">
        <v>7</v>
      </c>
      <c r="H6" s="32"/>
      <c r="I6" s="32"/>
      <c r="J6" s="32"/>
    </row>
    <row r="7" spans="1:10" ht="34.5" customHeight="1">
      <c r="A7" s="258" t="s">
        <v>24</v>
      </c>
      <c r="B7" s="260"/>
      <c r="C7" s="260"/>
      <c r="D7" s="260"/>
      <c r="E7" s="260"/>
      <c r="F7" s="260"/>
      <c r="G7" s="266"/>
      <c r="H7" s="99">
        <f>(SUM(H9:H44))/SUM(I9:I44)</f>
        <v>0.9407535463192721</v>
      </c>
      <c r="I7" s="32"/>
      <c r="J7" s="32"/>
    </row>
    <row r="8" spans="1:10" ht="18" customHeight="1">
      <c r="A8" s="254" t="s">
        <v>288</v>
      </c>
      <c r="B8" s="264"/>
      <c r="C8" s="264"/>
      <c r="D8" s="264"/>
      <c r="E8" s="264"/>
      <c r="F8" s="264"/>
      <c r="G8" s="265"/>
      <c r="H8" s="33"/>
      <c r="I8" s="32"/>
      <c r="J8" s="32"/>
    </row>
    <row r="9" spans="1:10" ht="52.5" customHeight="1">
      <c r="A9" s="170">
        <v>1</v>
      </c>
      <c r="B9" s="77" t="s">
        <v>276</v>
      </c>
      <c r="C9" s="170" t="s">
        <v>39</v>
      </c>
      <c r="D9" s="170">
        <v>100</v>
      </c>
      <c r="E9" s="170">
        <v>100</v>
      </c>
      <c r="F9" s="170">
        <v>100</v>
      </c>
      <c r="G9" s="77"/>
      <c r="H9" s="34">
        <f>F9/E9</f>
        <v>1</v>
      </c>
      <c r="I9" s="32">
        <f>IF(E9&gt;0,1,0)</f>
        <v>1</v>
      </c>
      <c r="J9" s="32"/>
    </row>
    <row r="10" spans="1:10" ht="38.25">
      <c r="A10" s="170">
        <v>2</v>
      </c>
      <c r="B10" s="77" t="s">
        <v>30</v>
      </c>
      <c r="C10" s="170" t="s">
        <v>39</v>
      </c>
      <c r="D10" s="170">
        <v>115</v>
      </c>
      <c r="E10" s="170">
        <v>115.2</v>
      </c>
      <c r="F10" s="170">
        <v>114.6</v>
      </c>
      <c r="G10" s="77"/>
      <c r="H10" s="34">
        <f t="shared" ref="H10:H12" si="0">F10/E10</f>
        <v>0.99479166666666663</v>
      </c>
      <c r="I10" s="32">
        <f t="shared" ref="I10:I44" si="1">IF(E10&gt;0,1,0)</f>
        <v>1</v>
      </c>
      <c r="J10" s="32"/>
    </row>
    <row r="11" spans="1:10" ht="51">
      <c r="A11" s="170">
        <v>3</v>
      </c>
      <c r="B11" s="77" t="s">
        <v>277</v>
      </c>
      <c r="C11" s="170" t="s">
        <v>39</v>
      </c>
      <c r="D11" s="170">
        <v>68</v>
      </c>
      <c r="E11" s="170">
        <v>71.25</v>
      </c>
      <c r="F11" s="170">
        <v>71.5</v>
      </c>
      <c r="G11" s="77"/>
      <c r="H11" s="34">
        <v>1</v>
      </c>
      <c r="I11" s="32">
        <f t="shared" si="1"/>
        <v>1</v>
      </c>
      <c r="J11" s="32"/>
    </row>
    <row r="12" spans="1:10" ht="51">
      <c r="A12" s="170">
        <v>4</v>
      </c>
      <c r="B12" s="77" t="s">
        <v>31</v>
      </c>
      <c r="C12" s="170" t="s">
        <v>39</v>
      </c>
      <c r="D12" s="170">
        <v>6</v>
      </c>
      <c r="E12" s="170">
        <v>7</v>
      </c>
      <c r="F12" s="170">
        <v>7</v>
      </c>
      <c r="G12" s="77"/>
      <c r="H12" s="34">
        <f t="shared" si="0"/>
        <v>1</v>
      </c>
      <c r="I12" s="32">
        <f t="shared" si="1"/>
        <v>1</v>
      </c>
      <c r="J12" s="32"/>
    </row>
    <row r="13" spans="1:10" ht="19.5" customHeight="1">
      <c r="A13" s="254" t="s">
        <v>287</v>
      </c>
      <c r="B13" s="264"/>
      <c r="C13" s="264"/>
      <c r="D13" s="264"/>
      <c r="E13" s="264"/>
      <c r="F13" s="264"/>
      <c r="G13" s="265"/>
      <c r="H13" s="35"/>
      <c r="I13" s="32">
        <f t="shared" si="1"/>
        <v>0</v>
      </c>
      <c r="J13" s="35"/>
    </row>
    <row r="14" spans="1:10" ht="38.25">
      <c r="A14" s="170" t="s">
        <v>40</v>
      </c>
      <c r="B14" s="72" t="s">
        <v>278</v>
      </c>
      <c r="C14" s="170" t="s">
        <v>41</v>
      </c>
      <c r="D14" s="170">
        <v>45935.5</v>
      </c>
      <c r="E14" s="170">
        <v>47851.4</v>
      </c>
      <c r="F14" s="170">
        <v>50152.2</v>
      </c>
      <c r="G14" s="171"/>
      <c r="H14" s="34">
        <v>1</v>
      </c>
      <c r="I14" s="32">
        <f t="shared" si="1"/>
        <v>1</v>
      </c>
      <c r="J14" s="32"/>
    </row>
    <row r="15" spans="1:10" ht="25.5">
      <c r="A15" s="170">
        <v>2</v>
      </c>
      <c r="B15" s="72" t="s">
        <v>279</v>
      </c>
      <c r="C15" s="170" t="s">
        <v>39</v>
      </c>
      <c r="D15" s="170">
        <v>100</v>
      </c>
      <c r="E15" s="170">
        <v>100</v>
      </c>
      <c r="F15" s="170">
        <v>100</v>
      </c>
      <c r="G15" s="171"/>
      <c r="H15" s="34">
        <f t="shared" ref="H15:H38" si="2">F15/E15</f>
        <v>1</v>
      </c>
      <c r="I15" s="32">
        <f t="shared" si="1"/>
        <v>1</v>
      </c>
      <c r="J15" s="32"/>
    </row>
    <row r="16" spans="1:10" ht="63.75">
      <c r="A16" s="170">
        <v>3</v>
      </c>
      <c r="B16" s="72" t="s">
        <v>280</v>
      </c>
      <c r="C16" s="170" t="s">
        <v>39</v>
      </c>
      <c r="D16" s="170">
        <v>98.7</v>
      </c>
      <c r="E16" s="170">
        <v>100</v>
      </c>
      <c r="F16" s="170">
        <v>100</v>
      </c>
      <c r="G16" s="171"/>
      <c r="H16" s="34">
        <f t="shared" si="2"/>
        <v>1</v>
      </c>
      <c r="I16" s="32">
        <f t="shared" si="1"/>
        <v>1</v>
      </c>
      <c r="J16" s="32"/>
    </row>
    <row r="17" spans="1:10" ht="38.25">
      <c r="A17" s="170">
        <v>4</v>
      </c>
      <c r="B17" s="72" t="s">
        <v>281</v>
      </c>
      <c r="C17" s="170" t="s">
        <v>39</v>
      </c>
      <c r="D17" s="170">
        <v>100</v>
      </c>
      <c r="E17" s="170">
        <v>53</v>
      </c>
      <c r="F17" s="170">
        <v>53</v>
      </c>
      <c r="G17" s="171"/>
      <c r="H17" s="34">
        <f t="shared" si="2"/>
        <v>1</v>
      </c>
      <c r="I17" s="32">
        <f t="shared" si="1"/>
        <v>1</v>
      </c>
      <c r="J17" s="32"/>
    </row>
    <row r="18" spans="1:10" ht="54.75" customHeight="1">
      <c r="A18" s="170">
        <v>5</v>
      </c>
      <c r="B18" s="71" t="s">
        <v>282</v>
      </c>
      <c r="C18" s="170" t="s">
        <v>39</v>
      </c>
      <c r="D18" s="170">
        <v>41.3</v>
      </c>
      <c r="E18" s="170">
        <v>20</v>
      </c>
      <c r="F18" s="170">
        <v>82.3</v>
      </c>
      <c r="G18" s="171"/>
      <c r="H18" s="34">
        <v>1</v>
      </c>
      <c r="I18" s="32">
        <f t="shared" si="1"/>
        <v>1</v>
      </c>
      <c r="J18" s="32"/>
    </row>
    <row r="19" spans="1:10" ht="51">
      <c r="A19" s="170">
        <v>6</v>
      </c>
      <c r="B19" s="71" t="s">
        <v>283</v>
      </c>
      <c r="C19" s="170" t="s">
        <v>295</v>
      </c>
      <c r="D19" s="170">
        <v>3</v>
      </c>
      <c r="E19" s="170">
        <v>3</v>
      </c>
      <c r="F19" s="170">
        <v>3</v>
      </c>
      <c r="G19" s="171"/>
      <c r="H19" s="34">
        <f t="shared" si="2"/>
        <v>1</v>
      </c>
      <c r="I19" s="32">
        <f t="shared" si="1"/>
        <v>1</v>
      </c>
      <c r="J19" s="32"/>
    </row>
    <row r="20" spans="1:10" ht="51">
      <c r="A20" s="170">
        <v>7</v>
      </c>
      <c r="B20" s="72" t="s">
        <v>284</v>
      </c>
      <c r="C20" s="170" t="s">
        <v>39</v>
      </c>
      <c r="D20" s="170">
        <v>15</v>
      </c>
      <c r="E20" s="170">
        <v>20</v>
      </c>
      <c r="F20" s="170">
        <v>20</v>
      </c>
      <c r="G20" s="171"/>
      <c r="H20" s="34">
        <f t="shared" si="2"/>
        <v>1</v>
      </c>
      <c r="I20" s="32">
        <f t="shared" si="1"/>
        <v>1</v>
      </c>
      <c r="J20" s="32"/>
    </row>
    <row r="21" spans="1:10" ht="51">
      <c r="A21" s="170">
        <v>8</v>
      </c>
      <c r="B21" s="72" t="s">
        <v>285</v>
      </c>
      <c r="C21" s="170" t="s">
        <v>39</v>
      </c>
      <c r="D21" s="170">
        <v>98.7</v>
      </c>
      <c r="E21" s="170">
        <v>99</v>
      </c>
      <c r="F21" s="170">
        <v>99</v>
      </c>
      <c r="G21" s="171"/>
      <c r="H21" s="34">
        <f t="shared" si="2"/>
        <v>1</v>
      </c>
      <c r="I21" s="32">
        <f t="shared" si="1"/>
        <v>1</v>
      </c>
      <c r="J21" s="32"/>
    </row>
    <row r="22" spans="1:10" ht="51">
      <c r="A22" s="170">
        <v>9</v>
      </c>
      <c r="B22" s="71" t="s">
        <v>286</v>
      </c>
      <c r="C22" s="170" t="s">
        <v>39</v>
      </c>
      <c r="D22" s="170">
        <v>17.600000000000001</v>
      </c>
      <c r="E22" s="170">
        <v>11.8</v>
      </c>
      <c r="F22" s="170">
        <v>11.8</v>
      </c>
      <c r="G22" s="171"/>
      <c r="H22" s="34">
        <f>E22/F22</f>
        <v>1</v>
      </c>
      <c r="I22" s="32">
        <f t="shared" si="1"/>
        <v>1</v>
      </c>
      <c r="J22" s="32"/>
    </row>
    <row r="23" spans="1:10" ht="25.5" customHeight="1">
      <c r="A23" s="254" t="s">
        <v>289</v>
      </c>
      <c r="B23" s="264"/>
      <c r="C23" s="264"/>
      <c r="D23" s="264"/>
      <c r="E23" s="264"/>
      <c r="F23" s="264"/>
      <c r="G23" s="265"/>
      <c r="H23" s="33"/>
      <c r="I23" s="32">
        <f t="shared" si="1"/>
        <v>0</v>
      </c>
      <c r="J23" s="33"/>
    </row>
    <row r="24" spans="1:10" ht="51">
      <c r="A24" s="170">
        <v>1</v>
      </c>
      <c r="B24" s="77" t="s">
        <v>290</v>
      </c>
      <c r="C24" s="170" t="s">
        <v>39</v>
      </c>
      <c r="D24" s="170">
        <v>24</v>
      </c>
      <c r="E24" s="170">
        <v>21</v>
      </c>
      <c r="F24" s="170">
        <v>35.5</v>
      </c>
      <c r="G24" s="77"/>
      <c r="H24" s="34">
        <v>1</v>
      </c>
      <c r="I24" s="32">
        <f t="shared" si="1"/>
        <v>1</v>
      </c>
      <c r="J24" s="33"/>
    </row>
    <row r="25" spans="1:10" ht="51">
      <c r="A25" s="170">
        <v>2</v>
      </c>
      <c r="B25" s="77" t="s">
        <v>291</v>
      </c>
      <c r="C25" s="170" t="s">
        <v>39</v>
      </c>
      <c r="D25" s="170">
        <v>45</v>
      </c>
      <c r="E25" s="48">
        <v>100</v>
      </c>
      <c r="F25" s="170">
        <v>100</v>
      </c>
      <c r="G25" s="77"/>
      <c r="H25" s="34">
        <f t="shared" si="2"/>
        <v>1</v>
      </c>
      <c r="I25" s="32">
        <f t="shared" si="1"/>
        <v>1</v>
      </c>
      <c r="J25" s="33"/>
    </row>
    <row r="26" spans="1:10" ht="38.25">
      <c r="A26" s="170">
        <v>3</v>
      </c>
      <c r="B26" s="77" t="s">
        <v>292</v>
      </c>
      <c r="C26" s="170" t="s">
        <v>39</v>
      </c>
      <c r="D26" s="170">
        <v>61.3</v>
      </c>
      <c r="E26" s="170">
        <v>75</v>
      </c>
      <c r="F26" s="170">
        <v>47.15</v>
      </c>
      <c r="G26" s="77"/>
      <c r="H26" s="34">
        <f t="shared" si="2"/>
        <v>0.6286666666666666</v>
      </c>
      <c r="I26" s="32">
        <f t="shared" si="1"/>
        <v>1</v>
      </c>
      <c r="J26" s="33"/>
    </row>
    <row r="27" spans="1:10" ht="51">
      <c r="A27" s="170">
        <v>4</v>
      </c>
      <c r="B27" s="77" t="s">
        <v>293</v>
      </c>
      <c r="C27" s="170" t="s">
        <v>295</v>
      </c>
      <c r="D27" s="170">
        <v>1456</v>
      </c>
      <c r="E27" s="170">
        <v>2750</v>
      </c>
      <c r="F27" s="170">
        <v>2999</v>
      </c>
      <c r="G27" s="77"/>
      <c r="H27" s="34">
        <v>1</v>
      </c>
      <c r="I27" s="32">
        <f t="shared" si="1"/>
        <v>1</v>
      </c>
      <c r="J27" s="33"/>
    </row>
    <row r="28" spans="1:10" ht="63.75">
      <c r="A28" s="170">
        <v>5</v>
      </c>
      <c r="B28" s="77" t="s">
        <v>294</v>
      </c>
      <c r="C28" s="170" t="s">
        <v>295</v>
      </c>
      <c r="D28" s="170">
        <v>95</v>
      </c>
      <c r="E28" s="170">
        <v>124</v>
      </c>
      <c r="F28" s="170">
        <v>110</v>
      </c>
      <c r="G28" s="77"/>
      <c r="H28" s="34">
        <f t="shared" si="2"/>
        <v>0.88709677419354838</v>
      </c>
      <c r="I28" s="32">
        <f t="shared" si="1"/>
        <v>1</v>
      </c>
      <c r="J28" s="33"/>
    </row>
    <row r="29" spans="1:10" ht="18.75" customHeight="1">
      <c r="A29" s="254" t="s">
        <v>296</v>
      </c>
      <c r="B29" s="264"/>
      <c r="C29" s="264"/>
      <c r="D29" s="264"/>
      <c r="E29" s="264"/>
      <c r="F29" s="264"/>
      <c r="G29" s="265"/>
      <c r="H29" s="34"/>
      <c r="I29" s="32">
        <f t="shared" si="1"/>
        <v>0</v>
      </c>
      <c r="J29" s="33"/>
    </row>
    <row r="30" spans="1:10" ht="25.5">
      <c r="A30" s="170">
        <v>1</v>
      </c>
      <c r="B30" s="77" t="s">
        <v>297</v>
      </c>
      <c r="C30" s="170" t="s">
        <v>295</v>
      </c>
      <c r="D30" s="170">
        <v>0</v>
      </c>
      <c r="E30" s="170">
        <v>36</v>
      </c>
      <c r="F30" s="170">
        <v>36</v>
      </c>
      <c r="G30" s="77"/>
      <c r="H30" s="34">
        <f t="shared" si="2"/>
        <v>1</v>
      </c>
      <c r="I30" s="32">
        <f t="shared" si="1"/>
        <v>1</v>
      </c>
      <c r="J30" s="33"/>
    </row>
    <row r="31" spans="1:10" ht="38.25">
      <c r="A31" s="170">
        <v>2</v>
      </c>
      <c r="B31" s="77" t="s">
        <v>298</v>
      </c>
      <c r="C31" s="170" t="s">
        <v>39</v>
      </c>
      <c r="D31" s="170">
        <v>0</v>
      </c>
      <c r="E31" s="170">
        <v>55.3</v>
      </c>
      <c r="F31" s="170">
        <v>55.3</v>
      </c>
      <c r="G31" s="77"/>
      <c r="H31" s="34">
        <f t="shared" si="2"/>
        <v>1</v>
      </c>
      <c r="I31" s="32">
        <f t="shared" si="1"/>
        <v>1</v>
      </c>
      <c r="J31" s="33"/>
    </row>
    <row r="32" spans="1:10" ht="19.5" customHeight="1">
      <c r="A32" s="254" t="s">
        <v>299</v>
      </c>
      <c r="B32" s="270"/>
      <c r="C32" s="264"/>
      <c r="D32" s="264"/>
      <c r="E32" s="264"/>
      <c r="F32" s="264"/>
      <c r="G32" s="265"/>
      <c r="H32" s="34"/>
      <c r="I32" s="32">
        <f t="shared" si="1"/>
        <v>0</v>
      </c>
      <c r="J32" s="33"/>
    </row>
    <row r="33" spans="1:12" ht="38.25">
      <c r="A33" s="173">
        <v>1</v>
      </c>
      <c r="B33" s="73" t="s">
        <v>42</v>
      </c>
      <c r="C33" s="174" t="s">
        <v>39</v>
      </c>
      <c r="D33" s="170">
        <v>100</v>
      </c>
      <c r="E33" s="170">
        <v>100</v>
      </c>
      <c r="F33" s="170">
        <v>100</v>
      </c>
      <c r="G33" s="77"/>
      <c r="H33" s="34">
        <f t="shared" si="2"/>
        <v>1</v>
      </c>
      <c r="I33" s="32">
        <f t="shared" si="1"/>
        <v>1</v>
      </c>
      <c r="J33" s="33"/>
    </row>
    <row r="34" spans="1:12" ht="38.25">
      <c r="A34" s="173">
        <v>2</v>
      </c>
      <c r="B34" s="72" t="s">
        <v>44</v>
      </c>
      <c r="C34" s="174" t="s">
        <v>39</v>
      </c>
      <c r="D34" s="170">
        <v>99</v>
      </c>
      <c r="E34" s="170">
        <v>100</v>
      </c>
      <c r="F34" s="170">
        <v>100</v>
      </c>
      <c r="G34" s="77"/>
      <c r="H34" s="34">
        <f t="shared" si="2"/>
        <v>1</v>
      </c>
      <c r="I34" s="32">
        <f t="shared" si="1"/>
        <v>1</v>
      </c>
      <c r="J34" s="33"/>
    </row>
    <row r="35" spans="1:12" ht="41.25" customHeight="1">
      <c r="A35" s="173">
        <v>3</v>
      </c>
      <c r="B35" s="72" t="s">
        <v>300</v>
      </c>
      <c r="C35" s="174" t="s">
        <v>39</v>
      </c>
      <c r="D35" s="170">
        <v>26.2</v>
      </c>
      <c r="E35" s="170">
        <v>26</v>
      </c>
      <c r="F35" s="170">
        <v>26.2</v>
      </c>
      <c r="G35" s="77"/>
      <c r="H35" s="34">
        <v>1</v>
      </c>
      <c r="I35" s="32">
        <f t="shared" si="1"/>
        <v>1</v>
      </c>
      <c r="J35" s="33"/>
    </row>
    <row r="36" spans="1:12" ht="25.5">
      <c r="A36" s="173">
        <v>4</v>
      </c>
      <c r="B36" s="149" t="s">
        <v>301</v>
      </c>
      <c r="C36" s="174" t="s">
        <v>39</v>
      </c>
      <c r="D36" s="170">
        <v>0</v>
      </c>
      <c r="E36" s="170">
        <v>4</v>
      </c>
      <c r="F36" s="170">
        <v>0</v>
      </c>
      <c r="G36" s="77"/>
      <c r="H36" s="34">
        <f t="shared" si="2"/>
        <v>0</v>
      </c>
      <c r="I36" s="32">
        <f t="shared" si="1"/>
        <v>1</v>
      </c>
      <c r="J36" s="33"/>
    </row>
    <row r="37" spans="1:12" ht="25.5">
      <c r="A37" s="173">
        <v>5</v>
      </c>
      <c r="B37" s="149" t="s">
        <v>302</v>
      </c>
      <c r="C37" s="174" t="s">
        <v>39</v>
      </c>
      <c r="D37" s="170">
        <v>30</v>
      </c>
      <c r="E37" s="170">
        <v>40</v>
      </c>
      <c r="F37" s="170">
        <v>40</v>
      </c>
      <c r="G37" s="77"/>
      <c r="H37" s="34">
        <f t="shared" si="2"/>
        <v>1</v>
      </c>
      <c r="I37" s="32">
        <f t="shared" si="1"/>
        <v>1</v>
      </c>
      <c r="J37" s="33"/>
    </row>
    <row r="38" spans="1:12" ht="51">
      <c r="A38" s="173">
        <v>6</v>
      </c>
      <c r="B38" s="72" t="s">
        <v>43</v>
      </c>
      <c r="C38" s="174" t="s">
        <v>39</v>
      </c>
      <c r="D38" s="170">
        <v>80</v>
      </c>
      <c r="E38" s="170">
        <v>81</v>
      </c>
      <c r="F38" s="170">
        <v>81</v>
      </c>
      <c r="G38" s="77"/>
      <c r="H38" s="34">
        <f t="shared" si="2"/>
        <v>1</v>
      </c>
      <c r="I38" s="32">
        <f t="shared" si="1"/>
        <v>1</v>
      </c>
      <c r="J38" s="33"/>
    </row>
    <row r="39" spans="1:12" ht="25.5">
      <c r="A39" s="170">
        <v>7</v>
      </c>
      <c r="B39" s="116" t="s">
        <v>303</v>
      </c>
      <c r="C39" s="174" t="s">
        <v>39</v>
      </c>
      <c r="D39" s="170">
        <v>91</v>
      </c>
      <c r="E39" s="170">
        <v>88.2</v>
      </c>
      <c r="F39" s="170">
        <v>91.38</v>
      </c>
      <c r="G39" s="77"/>
      <c r="H39" s="34">
        <v>1</v>
      </c>
      <c r="I39" s="32">
        <f t="shared" si="1"/>
        <v>1</v>
      </c>
      <c r="J39" s="33"/>
    </row>
    <row r="40" spans="1:12" ht="19.5" customHeight="1">
      <c r="A40" s="269" t="s">
        <v>304</v>
      </c>
      <c r="B40" s="269"/>
      <c r="C40" s="269"/>
      <c r="D40" s="269"/>
      <c r="E40" s="269"/>
      <c r="F40" s="269"/>
      <c r="G40" s="269"/>
      <c r="H40" s="33"/>
      <c r="I40" s="32">
        <f t="shared" si="1"/>
        <v>0</v>
      </c>
      <c r="J40" s="33"/>
    </row>
    <row r="41" spans="1:12">
      <c r="A41" s="170">
        <v>1</v>
      </c>
      <c r="B41" s="73" t="s">
        <v>47</v>
      </c>
      <c r="C41" s="170" t="s">
        <v>39</v>
      </c>
      <c r="D41" s="170">
        <v>58</v>
      </c>
      <c r="E41" s="170">
        <v>65</v>
      </c>
      <c r="F41" s="170">
        <v>64.7</v>
      </c>
      <c r="G41" s="73"/>
      <c r="H41" s="34">
        <f>F41/E41</f>
        <v>0.99538461538461542</v>
      </c>
      <c r="I41" s="32">
        <f t="shared" si="1"/>
        <v>1</v>
      </c>
      <c r="J41" s="33"/>
    </row>
    <row r="42" spans="1:12">
      <c r="A42" s="262">
        <v>2</v>
      </c>
      <c r="B42" s="77" t="s">
        <v>48</v>
      </c>
      <c r="C42" s="262" t="s">
        <v>39</v>
      </c>
      <c r="D42" s="170"/>
      <c r="E42" s="170"/>
      <c r="F42" s="170"/>
      <c r="G42" s="77"/>
      <c r="H42" s="34"/>
      <c r="I42" s="32">
        <f t="shared" si="1"/>
        <v>0</v>
      </c>
      <c r="J42" s="33"/>
    </row>
    <row r="43" spans="1:12">
      <c r="A43" s="262"/>
      <c r="B43" s="77" t="s">
        <v>49</v>
      </c>
      <c r="C43" s="262"/>
      <c r="D43" s="170">
        <v>2</v>
      </c>
      <c r="E43" s="170">
        <v>2</v>
      </c>
      <c r="F43" s="170">
        <v>1.7</v>
      </c>
      <c r="G43" s="77"/>
      <c r="H43" s="34">
        <f t="shared" ref="H43:H44" si="3">F43/E43</f>
        <v>0.85</v>
      </c>
      <c r="I43" s="32">
        <f t="shared" si="1"/>
        <v>1</v>
      </c>
      <c r="J43" s="37"/>
    </row>
    <row r="44" spans="1:12">
      <c r="A44" s="262"/>
      <c r="B44" s="77" t="s">
        <v>50</v>
      </c>
      <c r="C44" s="262"/>
      <c r="D44" s="170">
        <v>1.6</v>
      </c>
      <c r="E44" s="170">
        <v>1.5</v>
      </c>
      <c r="F44" s="170">
        <v>1.3</v>
      </c>
      <c r="G44" s="77"/>
      <c r="H44" s="34">
        <f t="shared" si="3"/>
        <v>0.8666666666666667</v>
      </c>
      <c r="I44" s="32">
        <f t="shared" si="1"/>
        <v>1</v>
      </c>
      <c r="J44" s="33"/>
    </row>
    <row r="45" spans="1:12" ht="33.75" customHeight="1">
      <c r="A45" s="276" t="s">
        <v>58</v>
      </c>
      <c r="B45" s="276"/>
      <c r="C45" s="276"/>
      <c r="D45" s="276"/>
      <c r="E45" s="276"/>
      <c r="F45" s="276"/>
      <c r="G45" s="276"/>
      <c r="H45" s="99">
        <f>(SUM(H47:H73))/SUM(I47:I73)</f>
        <v>0</v>
      </c>
      <c r="I45" s="32"/>
      <c r="J45" s="38"/>
      <c r="K45" s="38"/>
    </row>
    <row r="46" spans="1:12" ht="30" customHeight="1">
      <c r="A46" s="274" t="s">
        <v>305</v>
      </c>
      <c r="B46" s="274"/>
      <c r="C46" s="274"/>
      <c r="D46" s="274"/>
      <c r="E46" s="274"/>
      <c r="F46" s="274"/>
      <c r="G46" s="274"/>
      <c r="H46" s="39"/>
      <c r="I46" s="32"/>
      <c r="J46" s="39"/>
      <c r="K46" s="39"/>
    </row>
    <row r="47" spans="1:12" ht="63.75">
      <c r="A47" s="74">
        <v>1</v>
      </c>
      <c r="B47" s="118" t="s">
        <v>306</v>
      </c>
      <c r="C47" s="74" t="s">
        <v>39</v>
      </c>
      <c r="D47" s="87">
        <v>0</v>
      </c>
      <c r="E47" s="87">
        <v>0</v>
      </c>
      <c r="F47" s="87">
        <v>0</v>
      </c>
      <c r="G47" s="87"/>
      <c r="H47" s="36"/>
      <c r="I47" s="32"/>
      <c r="J47" s="40"/>
      <c r="K47" s="40"/>
      <c r="L47" s="41"/>
    </row>
    <row r="48" spans="1:12" ht="38.25">
      <c r="A48" s="74">
        <v>2</v>
      </c>
      <c r="B48" s="118" t="s">
        <v>307</v>
      </c>
      <c r="C48" s="74" t="s">
        <v>39</v>
      </c>
      <c r="D48" s="87">
        <v>0</v>
      </c>
      <c r="E48" s="87">
        <v>100</v>
      </c>
      <c r="F48" s="87">
        <v>0</v>
      </c>
      <c r="G48" s="87"/>
      <c r="H48" s="36">
        <f t="shared" ref="H48:H73" si="4">F48/E48</f>
        <v>0</v>
      </c>
      <c r="I48" s="32">
        <f t="shared" ref="I10:I48" si="5">IF(H48=0,1,1)</f>
        <v>1</v>
      </c>
      <c r="J48" s="40"/>
      <c r="K48" s="40"/>
      <c r="L48" s="41"/>
    </row>
    <row r="49" spans="1:11" ht="27" customHeight="1">
      <c r="A49" s="274" t="s">
        <v>308</v>
      </c>
      <c r="B49" s="274"/>
      <c r="C49" s="274"/>
      <c r="D49" s="274"/>
      <c r="E49" s="274"/>
      <c r="F49" s="274"/>
      <c r="G49" s="274"/>
      <c r="H49" s="36"/>
      <c r="I49" s="32"/>
      <c r="J49" s="39"/>
      <c r="K49" s="39"/>
    </row>
    <row r="50" spans="1:11" ht="51">
      <c r="A50" s="74">
        <v>1</v>
      </c>
      <c r="B50" s="86" t="s">
        <v>122</v>
      </c>
      <c r="C50" s="172" t="s">
        <v>59</v>
      </c>
      <c r="D50" s="172">
        <v>0</v>
      </c>
      <c r="E50" s="172">
        <v>0</v>
      </c>
      <c r="F50" s="172">
        <v>0</v>
      </c>
      <c r="G50" s="75"/>
      <c r="H50" s="36"/>
      <c r="I50" s="32"/>
      <c r="J50" s="44"/>
      <c r="K50" s="44"/>
    </row>
    <row r="51" spans="1:11" ht="29.25" customHeight="1">
      <c r="A51" s="274" t="s">
        <v>309</v>
      </c>
      <c r="B51" s="274"/>
      <c r="C51" s="274"/>
      <c r="D51" s="274"/>
      <c r="E51" s="274"/>
      <c r="F51" s="274"/>
      <c r="G51" s="274"/>
      <c r="H51" s="36"/>
      <c r="I51" s="32"/>
      <c r="J51" s="45"/>
      <c r="K51" s="45"/>
    </row>
    <row r="52" spans="1:11" ht="38.25">
      <c r="A52" s="74">
        <v>1</v>
      </c>
      <c r="B52" s="86" t="s">
        <v>61</v>
      </c>
      <c r="C52" s="74" t="s">
        <v>39</v>
      </c>
      <c r="D52" s="88">
        <v>0</v>
      </c>
      <c r="E52" s="88">
        <v>0</v>
      </c>
      <c r="F52" s="88">
        <v>0</v>
      </c>
      <c r="G52" s="88"/>
      <c r="H52" s="36"/>
      <c r="I52" s="32"/>
      <c r="J52" s="42"/>
      <c r="K52" s="42"/>
    </row>
    <row r="53" spans="1:11" ht="38.25">
      <c r="A53" s="74">
        <v>2</v>
      </c>
      <c r="B53" s="118" t="s">
        <v>310</v>
      </c>
      <c r="C53" s="120" t="s">
        <v>39</v>
      </c>
      <c r="D53" s="88">
        <v>0</v>
      </c>
      <c r="E53" s="88">
        <v>0</v>
      </c>
      <c r="F53" s="88">
        <v>0</v>
      </c>
      <c r="G53" s="75"/>
      <c r="H53" s="36"/>
      <c r="I53" s="32"/>
      <c r="J53" s="42"/>
      <c r="K53" s="42"/>
    </row>
    <row r="54" spans="1:11" ht="38.25">
      <c r="A54" s="74">
        <v>3</v>
      </c>
      <c r="B54" s="119" t="s">
        <v>311</v>
      </c>
      <c r="C54" s="121" t="s">
        <v>39</v>
      </c>
      <c r="D54" s="88">
        <v>0</v>
      </c>
      <c r="E54" s="88">
        <v>0</v>
      </c>
      <c r="F54" s="88">
        <v>0</v>
      </c>
      <c r="G54" s="75"/>
      <c r="H54" s="36"/>
      <c r="I54" s="32"/>
      <c r="J54" s="42"/>
      <c r="K54" s="42"/>
    </row>
    <row r="55" spans="1:11">
      <c r="A55" s="74">
        <v>4</v>
      </c>
      <c r="B55" s="119" t="s">
        <v>312</v>
      </c>
      <c r="C55" s="121" t="s">
        <v>39</v>
      </c>
      <c r="D55" s="88">
        <v>0</v>
      </c>
      <c r="E55" s="88">
        <v>0</v>
      </c>
      <c r="F55" s="88">
        <v>0</v>
      </c>
      <c r="G55" s="75"/>
      <c r="H55" s="36"/>
      <c r="I55" s="32"/>
      <c r="J55" s="42"/>
      <c r="K55" s="42"/>
    </row>
    <row r="56" spans="1:11" ht="25.5">
      <c r="A56" s="74">
        <v>5</v>
      </c>
      <c r="B56" s="118" t="s">
        <v>313</v>
      </c>
      <c r="C56" s="120" t="s">
        <v>39</v>
      </c>
      <c r="D56" s="88">
        <v>0</v>
      </c>
      <c r="E56" s="88">
        <v>0</v>
      </c>
      <c r="F56" s="88">
        <v>0</v>
      </c>
      <c r="G56" s="75"/>
      <c r="H56" s="36"/>
      <c r="I56" s="32"/>
      <c r="J56" s="42"/>
      <c r="K56" s="42"/>
    </row>
    <row r="57" spans="1:11" ht="27" customHeight="1">
      <c r="A57" s="274" t="s">
        <v>314</v>
      </c>
      <c r="B57" s="274"/>
      <c r="C57" s="274"/>
      <c r="D57" s="274"/>
      <c r="E57" s="274"/>
      <c r="F57" s="274"/>
      <c r="G57" s="274"/>
      <c r="H57" s="36"/>
      <c r="I57" s="32"/>
      <c r="J57" s="39"/>
      <c r="K57" s="39"/>
    </row>
    <row r="58" spans="1:11" ht="25.5">
      <c r="A58" s="74">
        <v>1</v>
      </c>
      <c r="B58" s="86" t="s">
        <v>62</v>
      </c>
      <c r="C58" s="74" t="s">
        <v>39</v>
      </c>
      <c r="D58" s="88">
        <v>20</v>
      </c>
      <c r="E58" s="88">
        <v>20</v>
      </c>
      <c r="F58" s="88">
        <v>0</v>
      </c>
      <c r="G58" s="181"/>
      <c r="H58" s="36">
        <f t="shared" si="4"/>
        <v>0</v>
      </c>
      <c r="I58" s="32">
        <f t="shared" ref="I58:I162" si="6">IF(H58=0,1,1)</f>
        <v>1</v>
      </c>
      <c r="J58" s="44"/>
      <c r="K58" s="44"/>
    </row>
    <row r="59" spans="1:11" ht="25.5">
      <c r="A59" s="74">
        <v>2</v>
      </c>
      <c r="B59" s="86" t="s">
        <v>63</v>
      </c>
      <c r="C59" s="74" t="s">
        <v>64</v>
      </c>
      <c r="D59" s="74">
        <v>25</v>
      </c>
      <c r="E59" s="172">
        <v>25</v>
      </c>
      <c r="F59" s="74">
        <v>0</v>
      </c>
      <c r="G59" s="181"/>
      <c r="H59" s="36">
        <f t="shared" si="4"/>
        <v>0</v>
      </c>
      <c r="I59" s="32">
        <f t="shared" si="6"/>
        <v>1</v>
      </c>
      <c r="J59" s="44"/>
      <c r="K59" s="44"/>
    </row>
    <row r="60" spans="1:11" ht="35.25" customHeight="1">
      <c r="A60" s="74">
        <v>3</v>
      </c>
      <c r="B60" s="86" t="s">
        <v>65</v>
      </c>
      <c r="C60" s="74" t="s">
        <v>64</v>
      </c>
      <c r="D60" s="74">
        <v>3650</v>
      </c>
      <c r="E60" s="172">
        <v>3650</v>
      </c>
      <c r="F60" s="74">
        <v>0</v>
      </c>
      <c r="G60" s="181"/>
      <c r="H60" s="36">
        <f t="shared" si="4"/>
        <v>0</v>
      </c>
      <c r="I60" s="32">
        <f t="shared" si="6"/>
        <v>1</v>
      </c>
      <c r="J60" s="44"/>
      <c r="K60" s="44"/>
    </row>
    <row r="61" spans="1:11" ht="25.5">
      <c r="A61" s="74">
        <v>4</v>
      </c>
      <c r="B61" s="86" t="s">
        <v>66</v>
      </c>
      <c r="C61" s="74" t="s">
        <v>64</v>
      </c>
      <c r="D61" s="74">
        <v>300</v>
      </c>
      <c r="E61" s="172">
        <v>300</v>
      </c>
      <c r="F61" s="74">
        <v>0</v>
      </c>
      <c r="G61" s="182"/>
      <c r="H61" s="36">
        <f t="shared" si="4"/>
        <v>0</v>
      </c>
      <c r="I61" s="32">
        <f t="shared" si="6"/>
        <v>1</v>
      </c>
      <c r="J61" s="44"/>
      <c r="K61" s="44"/>
    </row>
    <row r="62" spans="1:11" ht="38.25">
      <c r="A62" s="74">
        <v>5</v>
      </c>
      <c r="B62" s="86" t="s">
        <v>67</v>
      </c>
      <c r="C62" s="172" t="s">
        <v>68</v>
      </c>
      <c r="D62" s="88">
        <v>1</v>
      </c>
      <c r="E62" s="88">
        <v>1</v>
      </c>
      <c r="F62" s="88">
        <v>0</v>
      </c>
      <c r="G62" s="75"/>
      <c r="H62" s="36">
        <f t="shared" si="4"/>
        <v>0</v>
      </c>
      <c r="I62" s="32">
        <f t="shared" si="6"/>
        <v>1</v>
      </c>
      <c r="J62" s="44"/>
      <c r="K62" s="44"/>
    </row>
    <row r="63" spans="1:11" ht="38.25" customHeight="1">
      <c r="A63" s="273" t="s">
        <v>315</v>
      </c>
      <c r="B63" s="273"/>
      <c r="C63" s="273"/>
      <c r="D63" s="273"/>
      <c r="E63" s="273"/>
      <c r="F63" s="273"/>
      <c r="G63" s="273"/>
      <c r="H63" s="36"/>
      <c r="I63" s="32"/>
      <c r="J63" s="43"/>
      <c r="K63" s="43"/>
    </row>
    <row r="64" spans="1:11" ht="25.5">
      <c r="A64" s="74">
        <v>1</v>
      </c>
      <c r="B64" s="86" t="s">
        <v>69</v>
      </c>
      <c r="C64" s="172" t="s">
        <v>70</v>
      </c>
      <c r="D64" s="172">
        <v>0</v>
      </c>
      <c r="E64" s="172">
        <v>15</v>
      </c>
      <c r="F64" s="74">
        <v>0</v>
      </c>
      <c r="G64" s="75"/>
      <c r="H64" s="36">
        <f t="shared" si="4"/>
        <v>0</v>
      </c>
      <c r="I64" s="32">
        <f t="shared" si="6"/>
        <v>1</v>
      </c>
      <c r="J64" s="44"/>
      <c r="K64" s="44"/>
    </row>
    <row r="65" spans="1:11" ht="25.5">
      <c r="A65" s="74">
        <v>2</v>
      </c>
      <c r="B65" s="86" t="s">
        <v>71</v>
      </c>
      <c r="C65" s="172" t="s">
        <v>72</v>
      </c>
      <c r="D65" s="172">
        <v>0</v>
      </c>
      <c r="E65" s="172">
        <v>5</v>
      </c>
      <c r="F65" s="74">
        <v>0</v>
      </c>
      <c r="G65" s="75"/>
      <c r="H65" s="36">
        <f t="shared" si="4"/>
        <v>0</v>
      </c>
      <c r="I65" s="32">
        <f t="shared" si="6"/>
        <v>1</v>
      </c>
      <c r="J65" s="44"/>
      <c r="K65" s="44"/>
    </row>
    <row r="66" spans="1:11" ht="24.75" customHeight="1">
      <c r="A66" s="274" t="s">
        <v>316</v>
      </c>
      <c r="B66" s="274"/>
      <c r="C66" s="274"/>
      <c r="D66" s="274"/>
      <c r="E66" s="274"/>
      <c r="F66" s="274"/>
      <c r="G66" s="274"/>
      <c r="H66" s="36"/>
      <c r="I66" s="32"/>
      <c r="J66" s="43"/>
      <c r="K66" s="43"/>
    </row>
    <row r="67" spans="1:11" ht="25.5">
      <c r="A67" s="74">
        <v>1</v>
      </c>
      <c r="B67" s="118" t="s">
        <v>317</v>
      </c>
      <c r="C67" s="183" t="s">
        <v>60</v>
      </c>
      <c r="D67" s="74">
        <v>5</v>
      </c>
      <c r="E67" s="183">
        <v>13</v>
      </c>
      <c r="F67" s="74">
        <v>0</v>
      </c>
      <c r="G67" s="172"/>
      <c r="H67" s="36">
        <f t="shared" si="4"/>
        <v>0</v>
      </c>
      <c r="I67" s="32">
        <f t="shared" si="6"/>
        <v>1</v>
      </c>
      <c r="J67" s="44"/>
      <c r="K67" s="44"/>
    </row>
    <row r="68" spans="1:11" ht="25.5">
      <c r="A68" s="74">
        <v>2</v>
      </c>
      <c r="B68" s="118" t="s">
        <v>73</v>
      </c>
      <c r="C68" s="183" t="s">
        <v>39</v>
      </c>
      <c r="D68" s="74">
        <v>16.5</v>
      </c>
      <c r="E68" s="183">
        <v>16.5</v>
      </c>
      <c r="F68" s="74">
        <v>0</v>
      </c>
      <c r="G68" s="172"/>
      <c r="H68" s="36">
        <f t="shared" si="4"/>
        <v>0</v>
      </c>
      <c r="I68" s="32">
        <f t="shared" si="6"/>
        <v>1</v>
      </c>
      <c r="J68" s="44"/>
      <c r="K68" s="44"/>
    </row>
    <row r="69" spans="1:11" ht="25.5">
      <c r="A69" s="74">
        <v>3</v>
      </c>
      <c r="B69" s="118" t="s">
        <v>318</v>
      </c>
      <c r="C69" s="183" t="s">
        <v>60</v>
      </c>
      <c r="D69" s="74">
        <v>10</v>
      </c>
      <c r="E69" s="183">
        <v>27</v>
      </c>
      <c r="F69" s="74">
        <v>0</v>
      </c>
      <c r="G69" s="75"/>
      <c r="H69" s="36">
        <f t="shared" si="4"/>
        <v>0</v>
      </c>
      <c r="I69" s="32">
        <f t="shared" si="6"/>
        <v>1</v>
      </c>
      <c r="J69" s="44"/>
      <c r="K69" s="44"/>
    </row>
    <row r="70" spans="1:11" ht="25.5">
      <c r="A70" s="74">
        <v>4</v>
      </c>
      <c r="B70" s="118" t="s">
        <v>74</v>
      </c>
      <c r="C70" s="183" t="s">
        <v>39</v>
      </c>
      <c r="D70" s="74">
        <v>33</v>
      </c>
      <c r="E70" s="183">
        <v>50</v>
      </c>
      <c r="F70" s="74">
        <v>0</v>
      </c>
      <c r="G70" s="75"/>
      <c r="H70" s="36">
        <f t="shared" si="4"/>
        <v>0</v>
      </c>
      <c r="I70" s="32">
        <f t="shared" si="6"/>
        <v>1</v>
      </c>
      <c r="J70" s="44"/>
      <c r="K70" s="44"/>
    </row>
    <row r="71" spans="1:11">
      <c r="A71" s="74">
        <v>5</v>
      </c>
      <c r="B71" s="118" t="s">
        <v>319</v>
      </c>
      <c r="C71" s="183" t="s">
        <v>60</v>
      </c>
      <c r="D71" s="74">
        <v>0</v>
      </c>
      <c r="E71" s="183">
        <v>4</v>
      </c>
      <c r="F71" s="74">
        <v>0</v>
      </c>
      <c r="G71" s="75"/>
      <c r="H71" s="36">
        <f t="shared" si="4"/>
        <v>0</v>
      </c>
      <c r="I71" s="32">
        <f t="shared" si="6"/>
        <v>1</v>
      </c>
      <c r="J71" s="44"/>
      <c r="K71" s="44"/>
    </row>
    <row r="72" spans="1:11" ht="25.5">
      <c r="A72" s="74">
        <v>6</v>
      </c>
      <c r="B72" s="118" t="s">
        <v>320</v>
      </c>
      <c r="C72" s="183" t="s">
        <v>39</v>
      </c>
      <c r="D72" s="74">
        <v>0</v>
      </c>
      <c r="E72" s="183">
        <v>7</v>
      </c>
      <c r="F72" s="74">
        <v>0</v>
      </c>
      <c r="G72" s="75"/>
      <c r="H72" s="36">
        <f t="shared" si="4"/>
        <v>0</v>
      </c>
      <c r="I72" s="32">
        <f t="shared" si="6"/>
        <v>1</v>
      </c>
      <c r="J72" s="44"/>
      <c r="K72" s="44"/>
    </row>
    <row r="73" spans="1:11" ht="25.5">
      <c r="A73" s="74">
        <v>7</v>
      </c>
      <c r="B73" s="118" t="s">
        <v>75</v>
      </c>
      <c r="C73" s="183" t="s">
        <v>60</v>
      </c>
      <c r="D73" s="74">
        <v>0</v>
      </c>
      <c r="E73" s="183">
        <v>3</v>
      </c>
      <c r="F73" s="74">
        <v>0</v>
      </c>
      <c r="G73" s="75"/>
      <c r="H73" s="36">
        <f t="shared" si="4"/>
        <v>0</v>
      </c>
      <c r="I73" s="32">
        <f t="shared" si="6"/>
        <v>1</v>
      </c>
      <c r="J73" s="44"/>
      <c r="K73" s="44"/>
    </row>
    <row r="74" spans="1:11" ht="25.5" customHeight="1">
      <c r="A74" s="275" t="s">
        <v>76</v>
      </c>
      <c r="B74" s="275"/>
      <c r="C74" s="275"/>
      <c r="D74" s="275"/>
      <c r="E74" s="275"/>
      <c r="F74" s="275"/>
      <c r="G74" s="275"/>
      <c r="H74" s="100">
        <f>(SUM(H76:H110))/SUM(I76:I110)</f>
        <v>0.83620582233313168</v>
      </c>
      <c r="I74" s="142"/>
      <c r="J74" s="44"/>
      <c r="K74" s="44"/>
    </row>
    <row r="75" spans="1:11" ht="27" customHeight="1">
      <c r="A75" s="269" t="s">
        <v>326</v>
      </c>
      <c r="B75" s="269"/>
      <c r="C75" s="269"/>
      <c r="D75" s="269"/>
      <c r="E75" s="269"/>
      <c r="F75" s="269"/>
      <c r="G75" s="269"/>
      <c r="I75" s="32"/>
    </row>
    <row r="76" spans="1:11" ht="38.25" customHeight="1">
      <c r="A76" s="263">
        <v>1</v>
      </c>
      <c r="B76" s="278" t="s">
        <v>410</v>
      </c>
      <c r="C76" s="112" t="s">
        <v>327</v>
      </c>
      <c r="D76" s="165">
        <v>789</v>
      </c>
      <c r="E76" s="140">
        <v>640</v>
      </c>
      <c r="F76" s="165">
        <v>712</v>
      </c>
      <c r="G76" s="73"/>
      <c r="H76" s="36">
        <f>E76/F76</f>
        <v>0.898876404494382</v>
      </c>
      <c r="I76" s="32">
        <f t="shared" ref="I76:I110" si="7">IF(E76&gt;0,1,0)</f>
        <v>1</v>
      </c>
    </row>
    <row r="77" spans="1:11" ht="23.25" customHeight="1">
      <c r="A77" s="277"/>
      <c r="B77" s="279"/>
      <c r="C77" s="112" t="s">
        <v>39</v>
      </c>
      <c r="D77" s="124">
        <v>120.8</v>
      </c>
      <c r="E77" s="165">
        <v>98</v>
      </c>
      <c r="F77" s="124">
        <f>(F76*100)/E76</f>
        <v>111.25</v>
      </c>
      <c r="G77" s="73"/>
      <c r="H77" s="36"/>
      <c r="I77" s="32"/>
    </row>
    <row r="78" spans="1:11" ht="38.25">
      <c r="A78" s="95">
        <v>2</v>
      </c>
      <c r="B78" s="73" t="s">
        <v>411</v>
      </c>
      <c r="C78" s="112" t="s">
        <v>327</v>
      </c>
      <c r="D78" s="165">
        <v>152</v>
      </c>
      <c r="E78" s="165">
        <v>141</v>
      </c>
      <c r="F78" s="165">
        <v>126</v>
      </c>
      <c r="G78" s="73"/>
      <c r="H78" s="36">
        <v>1</v>
      </c>
      <c r="I78" s="32">
        <f t="shared" si="7"/>
        <v>1</v>
      </c>
    </row>
    <row r="79" spans="1:11" ht="49.5" customHeight="1">
      <c r="A79" s="95">
        <v>3</v>
      </c>
      <c r="B79" s="73" t="s">
        <v>328</v>
      </c>
      <c r="C79" s="112" t="s">
        <v>327</v>
      </c>
      <c r="D79" s="165">
        <v>0</v>
      </c>
      <c r="E79" s="165">
        <v>2</v>
      </c>
      <c r="F79" s="165">
        <v>1</v>
      </c>
      <c r="G79" s="73"/>
      <c r="H79" s="36">
        <f>F79/E79</f>
        <v>0.5</v>
      </c>
      <c r="I79" s="32">
        <f t="shared" si="7"/>
        <v>1</v>
      </c>
    </row>
    <row r="80" spans="1:11" ht="37.5" customHeight="1">
      <c r="A80" s="95">
        <v>4</v>
      </c>
      <c r="B80" s="73" t="s">
        <v>329</v>
      </c>
      <c r="C80" s="112" t="s">
        <v>81</v>
      </c>
      <c r="D80" s="165">
        <v>99</v>
      </c>
      <c r="E80" s="165">
        <v>101</v>
      </c>
      <c r="F80" s="165">
        <v>107</v>
      </c>
      <c r="G80" s="73"/>
      <c r="H80" s="36">
        <f>E80/F80</f>
        <v>0.94392523364485981</v>
      </c>
      <c r="I80" s="32">
        <f t="shared" si="7"/>
        <v>1</v>
      </c>
    </row>
    <row r="81" spans="1:9" ht="27" customHeight="1">
      <c r="A81" s="95">
        <v>5</v>
      </c>
      <c r="B81" s="125" t="s">
        <v>330</v>
      </c>
      <c r="C81" s="95" t="s">
        <v>39</v>
      </c>
      <c r="D81" s="165">
        <v>42.8</v>
      </c>
      <c r="E81" s="165">
        <v>57.3</v>
      </c>
      <c r="F81" s="165">
        <v>39.299999999999997</v>
      </c>
      <c r="G81" s="73"/>
      <c r="H81" s="36">
        <f t="shared" ref="H81:H109" si="8">F81/E81</f>
        <v>0.68586387434554974</v>
      </c>
      <c r="I81" s="32">
        <f t="shared" si="7"/>
        <v>1</v>
      </c>
    </row>
    <row r="82" spans="1:9" ht="44.25" customHeight="1">
      <c r="A82" s="112">
        <v>6</v>
      </c>
      <c r="B82" s="73" t="s">
        <v>80</v>
      </c>
      <c r="C82" s="95" t="s">
        <v>81</v>
      </c>
      <c r="D82" s="167">
        <v>1</v>
      </c>
      <c r="E82" s="167">
        <v>1</v>
      </c>
      <c r="F82" s="167">
        <v>1</v>
      </c>
      <c r="G82" s="73"/>
      <c r="H82" s="36">
        <f t="shared" si="8"/>
        <v>1</v>
      </c>
      <c r="I82" s="32">
        <f t="shared" si="7"/>
        <v>1</v>
      </c>
    </row>
    <row r="83" spans="1:9" ht="27.75" customHeight="1" thickBot="1">
      <c r="A83" s="127">
        <v>7</v>
      </c>
      <c r="B83" s="126" t="s">
        <v>331</v>
      </c>
      <c r="C83" s="112" t="s">
        <v>39</v>
      </c>
      <c r="D83" s="167">
        <v>100</v>
      </c>
      <c r="E83" s="167">
        <v>100</v>
      </c>
      <c r="F83" s="167">
        <v>0</v>
      </c>
      <c r="G83" s="73"/>
      <c r="H83" s="36">
        <f t="shared" si="8"/>
        <v>0</v>
      </c>
      <c r="I83" s="32">
        <f t="shared" si="7"/>
        <v>1</v>
      </c>
    </row>
    <row r="84" spans="1:9" ht="20.25" customHeight="1">
      <c r="A84" s="269" t="s">
        <v>332</v>
      </c>
      <c r="B84" s="269"/>
      <c r="C84" s="269"/>
      <c r="D84" s="269"/>
      <c r="E84" s="269"/>
      <c r="F84" s="269"/>
      <c r="G84" s="269"/>
      <c r="H84" s="36"/>
      <c r="I84" s="32">
        <f t="shared" si="7"/>
        <v>0</v>
      </c>
    </row>
    <row r="85" spans="1:9" ht="25.5">
      <c r="A85" s="95">
        <v>1</v>
      </c>
      <c r="B85" s="73" t="s">
        <v>82</v>
      </c>
      <c r="C85" s="95" t="s">
        <v>39</v>
      </c>
      <c r="D85" s="165">
        <v>100</v>
      </c>
      <c r="E85" s="165">
        <v>100</v>
      </c>
      <c r="F85" s="165">
        <v>100</v>
      </c>
      <c r="G85" s="71"/>
      <c r="H85" s="36">
        <f t="shared" si="8"/>
        <v>1</v>
      </c>
      <c r="I85" s="32">
        <f t="shared" si="7"/>
        <v>1</v>
      </c>
    </row>
    <row r="86" spans="1:9" ht="38.25">
      <c r="A86" s="95">
        <v>2</v>
      </c>
      <c r="B86" s="73" t="s">
        <v>83</v>
      </c>
      <c r="C86" s="95" t="s">
        <v>39</v>
      </c>
      <c r="D86" s="165">
        <v>100</v>
      </c>
      <c r="E86" s="165">
        <v>100</v>
      </c>
      <c r="F86" s="165">
        <v>100</v>
      </c>
      <c r="G86" s="71"/>
      <c r="H86" s="36">
        <f t="shared" si="8"/>
        <v>1</v>
      </c>
      <c r="I86" s="32">
        <f t="shared" si="7"/>
        <v>1</v>
      </c>
    </row>
    <row r="87" spans="1:9" ht="25.5">
      <c r="A87" s="95">
        <v>3</v>
      </c>
      <c r="B87" s="73" t="s">
        <v>84</v>
      </c>
      <c r="C87" s="95" t="s">
        <v>39</v>
      </c>
      <c r="D87" s="165">
        <v>100</v>
      </c>
      <c r="E87" s="165">
        <v>100</v>
      </c>
      <c r="F87" s="165">
        <v>100</v>
      </c>
      <c r="G87" s="77"/>
      <c r="H87" s="36">
        <f t="shared" si="8"/>
        <v>1</v>
      </c>
      <c r="I87" s="32">
        <f t="shared" si="7"/>
        <v>1</v>
      </c>
    </row>
    <row r="88" spans="1:9" ht="25.5">
      <c r="A88" s="112">
        <v>4</v>
      </c>
      <c r="B88" s="73" t="s">
        <v>85</v>
      </c>
      <c r="C88" s="95" t="s">
        <v>39</v>
      </c>
      <c r="D88" s="165">
        <v>100</v>
      </c>
      <c r="E88" s="165">
        <v>100</v>
      </c>
      <c r="F88" s="165">
        <v>100</v>
      </c>
      <c r="G88" s="71"/>
      <c r="H88" s="36">
        <f t="shared" si="8"/>
        <v>1</v>
      </c>
      <c r="I88" s="32">
        <f t="shared" si="7"/>
        <v>1</v>
      </c>
    </row>
    <row r="89" spans="1:9" ht="25.5">
      <c r="A89" s="112">
        <v>5</v>
      </c>
      <c r="B89" s="73" t="s">
        <v>86</v>
      </c>
      <c r="C89" s="95" t="s">
        <v>39</v>
      </c>
      <c r="D89" s="165">
        <v>100</v>
      </c>
      <c r="E89" s="165">
        <v>100</v>
      </c>
      <c r="F89" s="165">
        <v>100</v>
      </c>
      <c r="G89" s="71"/>
      <c r="H89" s="36">
        <f t="shared" si="8"/>
        <v>1</v>
      </c>
      <c r="I89" s="32">
        <f t="shared" si="7"/>
        <v>1</v>
      </c>
    </row>
    <row r="90" spans="1:9" ht="38.25">
      <c r="A90" s="112">
        <v>6</v>
      </c>
      <c r="B90" s="73" t="s">
        <v>87</v>
      </c>
      <c r="C90" s="95" t="s">
        <v>39</v>
      </c>
      <c r="D90" s="165">
        <v>100</v>
      </c>
      <c r="E90" s="165">
        <v>100</v>
      </c>
      <c r="F90" s="165">
        <v>100</v>
      </c>
      <c r="G90" s="71"/>
      <c r="H90" s="36">
        <f t="shared" si="8"/>
        <v>1</v>
      </c>
      <c r="I90" s="32">
        <f t="shared" si="7"/>
        <v>1</v>
      </c>
    </row>
    <row r="91" spans="1:9" ht="25.5">
      <c r="A91" s="112">
        <v>7</v>
      </c>
      <c r="B91" s="73" t="s">
        <v>88</v>
      </c>
      <c r="C91" s="95" t="s">
        <v>39</v>
      </c>
      <c r="D91" s="165">
        <v>100</v>
      </c>
      <c r="E91" s="165">
        <v>100</v>
      </c>
      <c r="F91" s="165">
        <v>100</v>
      </c>
      <c r="G91" s="71"/>
      <c r="H91" s="36">
        <f t="shared" si="8"/>
        <v>1</v>
      </c>
      <c r="I91" s="32">
        <f t="shared" si="7"/>
        <v>1</v>
      </c>
    </row>
    <row r="92" spans="1:9" ht="51" customHeight="1">
      <c r="A92" s="112">
        <v>8</v>
      </c>
      <c r="B92" s="73" t="s">
        <v>89</v>
      </c>
      <c r="C92" s="95" t="s">
        <v>39</v>
      </c>
      <c r="D92" s="165">
        <v>100</v>
      </c>
      <c r="E92" s="165">
        <v>100</v>
      </c>
      <c r="F92" s="165">
        <v>100</v>
      </c>
      <c r="G92" s="117"/>
      <c r="H92" s="36">
        <f t="shared" si="8"/>
        <v>1</v>
      </c>
      <c r="I92" s="32">
        <f t="shared" si="7"/>
        <v>1</v>
      </c>
    </row>
    <row r="93" spans="1:9" ht="38.25">
      <c r="A93" s="112">
        <v>9</v>
      </c>
      <c r="B93" s="73" t="s">
        <v>90</v>
      </c>
      <c r="C93" s="95" t="s">
        <v>39</v>
      </c>
      <c r="D93" s="165">
        <v>100</v>
      </c>
      <c r="E93" s="165">
        <v>100</v>
      </c>
      <c r="F93" s="165">
        <v>100</v>
      </c>
      <c r="G93" s="117"/>
      <c r="H93" s="36">
        <f t="shared" si="8"/>
        <v>1</v>
      </c>
      <c r="I93" s="32">
        <f t="shared" si="7"/>
        <v>1</v>
      </c>
    </row>
    <row r="94" spans="1:9" ht="25.5">
      <c r="A94" s="112">
        <v>10</v>
      </c>
      <c r="B94" s="73" t="s">
        <v>91</v>
      </c>
      <c r="C94" s="95" t="s">
        <v>39</v>
      </c>
      <c r="D94" s="165">
        <v>100</v>
      </c>
      <c r="E94" s="165">
        <v>100</v>
      </c>
      <c r="F94" s="165">
        <v>100</v>
      </c>
      <c r="G94" s="71"/>
      <c r="H94" s="36">
        <f t="shared" si="8"/>
        <v>1</v>
      </c>
      <c r="I94" s="32">
        <f t="shared" si="7"/>
        <v>1</v>
      </c>
    </row>
    <row r="95" spans="1:9" ht="38.25">
      <c r="A95" s="112">
        <v>11</v>
      </c>
      <c r="B95" s="73" t="s">
        <v>92</v>
      </c>
      <c r="C95" s="95" t="s">
        <v>39</v>
      </c>
      <c r="D95" s="165">
        <v>100</v>
      </c>
      <c r="E95" s="165">
        <v>100</v>
      </c>
      <c r="F95" s="165">
        <v>100</v>
      </c>
      <c r="G95" s="71"/>
      <c r="H95" s="36">
        <f t="shared" si="8"/>
        <v>1</v>
      </c>
      <c r="I95" s="32">
        <f t="shared" si="7"/>
        <v>1</v>
      </c>
    </row>
    <row r="96" spans="1:9" ht="38.25">
      <c r="A96" s="112">
        <v>12</v>
      </c>
      <c r="B96" s="128" t="s">
        <v>333</v>
      </c>
      <c r="C96" s="112" t="s">
        <v>39</v>
      </c>
      <c r="D96" s="165">
        <v>16.2</v>
      </c>
      <c r="E96" s="165">
        <v>45.5</v>
      </c>
      <c r="F96" s="165">
        <v>37.5</v>
      </c>
      <c r="G96" s="71"/>
      <c r="H96" s="36">
        <f t="shared" si="8"/>
        <v>0.82417582417582413</v>
      </c>
      <c r="I96" s="32">
        <f t="shared" si="7"/>
        <v>1</v>
      </c>
    </row>
    <row r="97" spans="1:9" ht="38.25">
      <c r="A97" s="112">
        <v>13</v>
      </c>
      <c r="B97" s="128" t="s">
        <v>334</v>
      </c>
      <c r="C97" s="115" t="s">
        <v>39</v>
      </c>
      <c r="D97" s="165" t="s">
        <v>237</v>
      </c>
      <c r="E97" s="165">
        <v>100</v>
      </c>
      <c r="F97" s="165">
        <v>100</v>
      </c>
      <c r="G97" s="117"/>
      <c r="H97" s="36">
        <f t="shared" si="8"/>
        <v>1</v>
      </c>
      <c r="I97" s="32">
        <f t="shared" si="7"/>
        <v>1</v>
      </c>
    </row>
    <row r="98" spans="1:9" ht="29.25" customHeight="1">
      <c r="A98" s="269" t="s">
        <v>335</v>
      </c>
      <c r="B98" s="279"/>
      <c r="C98" s="269"/>
      <c r="D98" s="269"/>
      <c r="E98" s="269"/>
      <c r="F98" s="269"/>
      <c r="G98" s="269"/>
      <c r="H98" s="36"/>
      <c r="I98" s="32">
        <f t="shared" si="7"/>
        <v>0</v>
      </c>
    </row>
    <row r="99" spans="1:9" ht="51">
      <c r="A99" s="263">
        <v>1</v>
      </c>
      <c r="B99" s="278" t="s">
        <v>336</v>
      </c>
      <c r="C99" s="113" t="s">
        <v>337</v>
      </c>
      <c r="D99" s="165">
        <v>72</v>
      </c>
      <c r="E99" s="165">
        <v>89</v>
      </c>
      <c r="F99" s="165">
        <v>70</v>
      </c>
      <c r="G99" s="73"/>
      <c r="H99" s="36">
        <v>1</v>
      </c>
      <c r="I99" s="32">
        <f t="shared" si="7"/>
        <v>1</v>
      </c>
    </row>
    <row r="100" spans="1:9" ht="25.5">
      <c r="A100" s="277"/>
      <c r="B100" s="279"/>
      <c r="C100" s="113" t="s">
        <v>338</v>
      </c>
      <c r="D100" s="165">
        <v>100</v>
      </c>
      <c r="E100" s="165">
        <v>110</v>
      </c>
      <c r="F100" s="165">
        <v>106</v>
      </c>
      <c r="G100" s="71"/>
      <c r="H100" s="36"/>
      <c r="I100" s="32">
        <f t="shared" si="7"/>
        <v>1</v>
      </c>
    </row>
    <row r="101" spans="1:9" ht="25.5">
      <c r="A101" s="95">
        <v>2</v>
      </c>
      <c r="B101" s="77" t="s">
        <v>339</v>
      </c>
      <c r="C101" s="96" t="s">
        <v>64</v>
      </c>
      <c r="D101" s="165">
        <v>14</v>
      </c>
      <c r="E101" s="165">
        <v>20</v>
      </c>
      <c r="F101" s="165">
        <v>12</v>
      </c>
      <c r="G101" s="73"/>
      <c r="H101" s="36">
        <v>1</v>
      </c>
      <c r="I101" s="32">
        <f t="shared" si="7"/>
        <v>1</v>
      </c>
    </row>
    <row r="102" spans="1:9" ht="25.5">
      <c r="A102" s="95">
        <v>3</v>
      </c>
      <c r="B102" s="129" t="s">
        <v>341</v>
      </c>
      <c r="C102" s="96" t="s">
        <v>81</v>
      </c>
      <c r="D102" s="165">
        <v>1</v>
      </c>
      <c r="E102" s="165">
        <v>1</v>
      </c>
      <c r="F102" s="165">
        <v>1</v>
      </c>
      <c r="G102" s="131"/>
      <c r="H102" s="36">
        <f>F102/E102</f>
        <v>1</v>
      </c>
      <c r="I102" s="32">
        <f t="shared" si="7"/>
        <v>1</v>
      </c>
    </row>
    <row r="103" spans="1:9" ht="30" customHeight="1">
      <c r="A103" s="114">
        <v>4</v>
      </c>
      <c r="B103" s="128" t="s">
        <v>340</v>
      </c>
      <c r="C103" s="115" t="s">
        <v>165</v>
      </c>
      <c r="D103" s="165" t="s">
        <v>46</v>
      </c>
      <c r="E103" s="177" t="s">
        <v>160</v>
      </c>
      <c r="F103" s="176" t="s">
        <v>160</v>
      </c>
      <c r="G103" s="132"/>
      <c r="H103" s="36"/>
      <c r="I103" s="32"/>
    </row>
    <row r="104" spans="1:9" ht="51">
      <c r="A104" s="114">
        <v>5</v>
      </c>
      <c r="B104" s="130" t="s">
        <v>342</v>
      </c>
      <c r="C104" s="115" t="s">
        <v>93</v>
      </c>
      <c r="D104" s="165">
        <v>38</v>
      </c>
      <c r="E104" s="165">
        <v>51.6</v>
      </c>
      <c r="F104" s="164">
        <v>51.6</v>
      </c>
      <c r="G104" s="132"/>
      <c r="H104" s="36">
        <f t="shared" si="8"/>
        <v>1</v>
      </c>
      <c r="I104" s="32">
        <f t="shared" si="7"/>
        <v>1</v>
      </c>
    </row>
    <row r="105" spans="1:9" ht="25.5">
      <c r="A105" s="114">
        <v>6</v>
      </c>
      <c r="B105" s="130" t="s">
        <v>343</v>
      </c>
      <c r="C105" s="112" t="s">
        <v>72</v>
      </c>
      <c r="D105" s="165">
        <v>700</v>
      </c>
      <c r="E105" s="165">
        <v>700</v>
      </c>
      <c r="F105" s="165">
        <v>700</v>
      </c>
      <c r="G105" s="77"/>
      <c r="H105" s="36">
        <f t="shared" si="8"/>
        <v>1</v>
      </c>
      <c r="I105" s="32">
        <f t="shared" si="7"/>
        <v>1</v>
      </c>
    </row>
    <row r="106" spans="1:9" ht="24.75" customHeight="1">
      <c r="A106" s="254" t="s">
        <v>233</v>
      </c>
      <c r="B106" s="255"/>
      <c r="C106" s="256"/>
      <c r="D106" s="256"/>
      <c r="E106" s="256"/>
      <c r="F106" s="256"/>
      <c r="G106" s="257"/>
      <c r="H106" s="36"/>
      <c r="I106" s="32">
        <f t="shared" si="7"/>
        <v>0</v>
      </c>
    </row>
    <row r="107" spans="1:9" ht="24.75" customHeight="1">
      <c r="A107" s="114">
        <v>1</v>
      </c>
      <c r="B107" s="128" t="s">
        <v>344</v>
      </c>
      <c r="C107" s="133" t="s">
        <v>234</v>
      </c>
      <c r="D107" s="165">
        <v>0</v>
      </c>
      <c r="E107" s="165">
        <v>5</v>
      </c>
      <c r="F107" s="165">
        <v>2</v>
      </c>
      <c r="G107" s="77"/>
      <c r="H107" s="36">
        <f t="shared" si="8"/>
        <v>0.4</v>
      </c>
      <c r="I107" s="32">
        <f t="shared" si="7"/>
        <v>1</v>
      </c>
    </row>
    <row r="108" spans="1:9" ht="38.25">
      <c r="A108" s="114">
        <v>2</v>
      </c>
      <c r="B108" s="128" t="s">
        <v>345</v>
      </c>
      <c r="C108" s="115" t="s">
        <v>348</v>
      </c>
      <c r="D108" s="165">
        <v>16</v>
      </c>
      <c r="E108" s="165">
        <v>30</v>
      </c>
      <c r="F108" s="165">
        <v>7</v>
      </c>
      <c r="G108" s="129"/>
      <c r="H108" s="36">
        <f t="shared" si="8"/>
        <v>0.23333333333333334</v>
      </c>
      <c r="I108" s="32">
        <f t="shared" si="7"/>
        <v>1</v>
      </c>
    </row>
    <row r="109" spans="1:9" ht="38.25">
      <c r="A109" s="114">
        <v>3</v>
      </c>
      <c r="B109" s="117" t="s">
        <v>346</v>
      </c>
      <c r="C109" s="115" t="s">
        <v>349</v>
      </c>
      <c r="D109" s="165">
        <v>2</v>
      </c>
      <c r="E109" s="165">
        <v>5</v>
      </c>
      <c r="F109" s="164">
        <v>3</v>
      </c>
      <c r="G109" s="132"/>
      <c r="H109" s="36">
        <f t="shared" si="8"/>
        <v>0.6</v>
      </c>
      <c r="I109" s="32">
        <f t="shared" si="7"/>
        <v>1</v>
      </c>
    </row>
    <row r="110" spans="1:9" ht="38.25">
      <c r="A110" s="114">
        <v>4</v>
      </c>
      <c r="B110" s="128" t="s">
        <v>347</v>
      </c>
      <c r="C110" s="115" t="s">
        <v>350</v>
      </c>
      <c r="D110" s="165">
        <v>10</v>
      </c>
      <c r="E110" s="165">
        <v>2</v>
      </c>
      <c r="F110" s="164">
        <v>3</v>
      </c>
      <c r="G110" s="132"/>
      <c r="H110" s="36">
        <v>1</v>
      </c>
      <c r="I110" s="32">
        <f t="shared" si="7"/>
        <v>1</v>
      </c>
    </row>
    <row r="111" spans="1:9" ht="36" customHeight="1">
      <c r="A111" s="258" t="s">
        <v>11</v>
      </c>
      <c r="B111" s="259"/>
      <c r="C111" s="260"/>
      <c r="D111" s="260"/>
      <c r="E111" s="260"/>
      <c r="F111" s="260"/>
      <c r="G111" s="261"/>
      <c r="H111" s="101">
        <f>(SUM(H113:H192))/SUM(I113:I192)</f>
        <v>0.94483462868033719</v>
      </c>
      <c r="I111" s="32"/>
    </row>
    <row r="112" spans="1:9" ht="31.5" customHeight="1">
      <c r="A112" s="262" t="s">
        <v>351</v>
      </c>
      <c r="B112" s="262"/>
      <c r="C112" s="262"/>
      <c r="D112" s="262"/>
      <c r="E112" s="262"/>
      <c r="F112" s="262"/>
      <c r="G112" s="262"/>
      <c r="I112" s="32"/>
    </row>
    <row r="113" spans="1:13" ht="38.25">
      <c r="A113" s="25">
        <v>1</v>
      </c>
      <c r="B113" s="78" t="s">
        <v>423</v>
      </c>
      <c r="C113" s="25" t="s">
        <v>100</v>
      </c>
      <c r="D113" s="25">
        <v>0</v>
      </c>
      <c r="E113" s="25">
        <v>0</v>
      </c>
      <c r="F113" s="25">
        <v>0</v>
      </c>
      <c r="G113" s="79"/>
      <c r="H113" s="36"/>
      <c r="I113" s="32">
        <f t="shared" ref="I113:I176" si="9">IF(E113&gt;0,1,0)</f>
        <v>0</v>
      </c>
    </row>
    <row r="114" spans="1:13" ht="25.5">
      <c r="A114" s="197">
        <v>2</v>
      </c>
      <c r="B114" s="198" t="s">
        <v>424</v>
      </c>
      <c r="C114" s="25" t="s">
        <v>100</v>
      </c>
      <c r="D114" s="197">
        <v>7</v>
      </c>
      <c r="E114" s="197">
        <v>7</v>
      </c>
      <c r="F114" s="48">
        <v>6</v>
      </c>
      <c r="G114" s="79"/>
      <c r="H114" s="36">
        <f>F114/E114</f>
        <v>0.8571428571428571</v>
      </c>
      <c r="I114" s="32">
        <f t="shared" ref="I114:I176" si="10">IF(E114&gt;0,1,0)</f>
        <v>1</v>
      </c>
    </row>
    <row r="115" spans="1:13" ht="51">
      <c r="A115" s="69">
        <v>3</v>
      </c>
      <c r="B115" s="199" t="s">
        <v>425</v>
      </c>
      <c r="C115" s="200" t="s">
        <v>236</v>
      </c>
      <c r="D115" s="201">
        <v>6900</v>
      </c>
      <c r="E115" s="201">
        <v>7360</v>
      </c>
      <c r="F115" s="111">
        <v>7360</v>
      </c>
      <c r="G115" s="79"/>
      <c r="H115" s="36">
        <f t="shared" ref="H115:H178" si="11">F115/E115</f>
        <v>1</v>
      </c>
      <c r="I115" s="32">
        <f t="shared" si="10"/>
        <v>1</v>
      </c>
    </row>
    <row r="116" spans="1:13">
      <c r="A116" s="168">
        <v>4</v>
      </c>
      <c r="B116" s="91" t="s">
        <v>352</v>
      </c>
      <c r="C116" s="202" t="s">
        <v>100</v>
      </c>
      <c r="D116" s="203">
        <v>0</v>
      </c>
      <c r="E116" s="168">
        <v>0</v>
      </c>
      <c r="F116" s="111">
        <v>0</v>
      </c>
      <c r="G116" s="79"/>
      <c r="H116" s="36"/>
      <c r="I116" s="32">
        <f t="shared" si="10"/>
        <v>0</v>
      </c>
    </row>
    <row r="117" spans="1:13" ht="25.5">
      <c r="A117" s="168">
        <v>5</v>
      </c>
      <c r="B117" s="91" t="s">
        <v>353</v>
      </c>
      <c r="C117" s="202" t="s">
        <v>113</v>
      </c>
      <c r="D117" s="203">
        <v>0</v>
      </c>
      <c r="E117" s="168">
        <v>0</v>
      </c>
      <c r="F117" s="48">
        <v>0</v>
      </c>
      <c r="G117" s="79"/>
      <c r="H117" s="36"/>
      <c r="I117" s="32">
        <f t="shared" si="10"/>
        <v>0</v>
      </c>
    </row>
    <row r="118" spans="1:13" ht="25.5">
      <c r="A118" s="175">
        <v>6</v>
      </c>
      <c r="B118" s="204" t="s">
        <v>426</v>
      </c>
      <c r="C118" s="175" t="s">
        <v>427</v>
      </c>
      <c r="D118" s="175">
        <v>0</v>
      </c>
      <c r="E118" s="175">
        <v>0</v>
      </c>
      <c r="F118" s="48">
        <v>0</v>
      </c>
      <c r="G118" s="79"/>
      <c r="H118" s="36"/>
      <c r="I118" s="32">
        <f t="shared" si="10"/>
        <v>0</v>
      </c>
    </row>
    <row r="119" spans="1:13">
      <c r="A119" s="175">
        <v>7</v>
      </c>
      <c r="B119" s="204" t="s">
        <v>428</v>
      </c>
      <c r="C119" s="175" t="s">
        <v>429</v>
      </c>
      <c r="D119" s="205">
        <v>1666.165</v>
      </c>
      <c r="E119" s="205">
        <v>1666.165</v>
      </c>
      <c r="F119" s="48">
        <v>1666.165</v>
      </c>
      <c r="G119" s="79"/>
      <c r="H119" s="36">
        <f t="shared" si="11"/>
        <v>1</v>
      </c>
      <c r="I119" s="32">
        <f t="shared" si="10"/>
        <v>1</v>
      </c>
    </row>
    <row r="120" spans="1:13" ht="25.5">
      <c r="A120" s="47" t="s">
        <v>430</v>
      </c>
      <c r="B120" s="204" t="s">
        <v>431</v>
      </c>
      <c r="C120" s="175" t="s">
        <v>432</v>
      </c>
      <c r="D120" s="206" t="s">
        <v>237</v>
      </c>
      <c r="E120" s="206">
        <v>0.49</v>
      </c>
      <c r="F120" s="48">
        <v>0.49</v>
      </c>
      <c r="G120" s="79"/>
      <c r="H120" s="36">
        <f t="shared" si="11"/>
        <v>1</v>
      </c>
      <c r="I120" s="32">
        <f t="shared" si="10"/>
        <v>1</v>
      </c>
    </row>
    <row r="121" spans="1:13" ht="38.25">
      <c r="A121" s="47" t="s">
        <v>433</v>
      </c>
      <c r="B121" s="204" t="s">
        <v>434</v>
      </c>
      <c r="C121" s="175" t="s">
        <v>39</v>
      </c>
      <c r="D121" s="175" t="s">
        <v>237</v>
      </c>
      <c r="E121" s="207">
        <v>0</v>
      </c>
      <c r="F121" s="48">
        <v>0</v>
      </c>
      <c r="G121" s="79"/>
      <c r="H121" s="36">
        <v>1</v>
      </c>
      <c r="I121" s="32">
        <v>1</v>
      </c>
    </row>
    <row r="122" spans="1:13" ht="25.5">
      <c r="A122" s="175">
        <v>10</v>
      </c>
      <c r="B122" s="204" t="s">
        <v>435</v>
      </c>
      <c r="C122" s="175" t="s">
        <v>436</v>
      </c>
      <c r="D122" s="207">
        <v>2047.82</v>
      </c>
      <c r="E122" s="207">
        <v>2047.819</v>
      </c>
      <c r="F122" s="48">
        <v>2047.82</v>
      </c>
      <c r="G122" s="79"/>
      <c r="H122" s="36">
        <f t="shared" si="11"/>
        <v>1.0000004883244076</v>
      </c>
      <c r="I122" s="32">
        <f t="shared" si="10"/>
        <v>1</v>
      </c>
    </row>
    <row r="123" spans="1:13" ht="89.25">
      <c r="A123" s="175">
        <v>11</v>
      </c>
      <c r="B123" s="204" t="s">
        <v>437</v>
      </c>
      <c r="C123" s="175" t="s">
        <v>432</v>
      </c>
      <c r="D123" s="175" t="s">
        <v>237</v>
      </c>
      <c r="E123" s="207">
        <v>0.52</v>
      </c>
      <c r="F123" s="48">
        <v>0.52</v>
      </c>
      <c r="G123" s="79"/>
      <c r="H123" s="36">
        <f t="shared" si="11"/>
        <v>1</v>
      </c>
      <c r="I123" s="32">
        <f t="shared" si="10"/>
        <v>1</v>
      </c>
    </row>
    <row r="124" spans="1:13" ht="76.5">
      <c r="A124" s="175">
        <v>12</v>
      </c>
      <c r="B124" s="204" t="s">
        <v>438</v>
      </c>
      <c r="C124" s="175" t="s">
        <v>39</v>
      </c>
      <c r="D124" s="175" t="s">
        <v>237</v>
      </c>
      <c r="E124" s="207">
        <v>0</v>
      </c>
      <c r="F124" s="48">
        <v>0</v>
      </c>
      <c r="G124" s="79"/>
      <c r="H124" s="36">
        <v>1</v>
      </c>
      <c r="I124" s="32">
        <v>1</v>
      </c>
    </row>
    <row r="125" spans="1:13" ht="25.5">
      <c r="A125" s="69">
        <v>13</v>
      </c>
      <c r="B125" s="208" t="s">
        <v>439</v>
      </c>
      <c r="C125" s="69" t="s">
        <v>100</v>
      </c>
      <c r="D125" s="69">
        <v>0</v>
      </c>
      <c r="E125" s="69">
        <v>1</v>
      </c>
      <c r="F125" s="48">
        <v>1</v>
      </c>
      <c r="G125" s="79"/>
      <c r="H125" s="36">
        <f t="shared" si="11"/>
        <v>1</v>
      </c>
      <c r="I125" s="32">
        <f t="shared" si="10"/>
        <v>1</v>
      </c>
    </row>
    <row r="126" spans="1:13" ht="26.25" customHeight="1">
      <c r="A126" s="262" t="s">
        <v>354</v>
      </c>
      <c r="B126" s="262"/>
      <c r="C126" s="262"/>
      <c r="D126" s="262"/>
      <c r="E126" s="262"/>
      <c r="F126" s="263"/>
      <c r="G126" s="262"/>
      <c r="H126" s="36"/>
      <c r="I126" s="32">
        <f t="shared" si="10"/>
        <v>0</v>
      </c>
    </row>
    <row r="127" spans="1:13">
      <c r="A127" s="48">
        <v>14</v>
      </c>
      <c r="B127" s="73" t="s">
        <v>440</v>
      </c>
      <c r="C127" s="178" t="s">
        <v>101</v>
      </c>
      <c r="D127" s="177">
        <v>14000</v>
      </c>
      <c r="E127" s="176">
        <v>14100</v>
      </c>
      <c r="F127" s="135">
        <v>14882</v>
      </c>
      <c r="G127" s="148"/>
      <c r="H127" s="36">
        <v>1</v>
      </c>
      <c r="I127" s="32">
        <f t="shared" si="10"/>
        <v>1</v>
      </c>
      <c r="M127" s="146"/>
    </row>
    <row r="128" spans="1:13">
      <c r="A128" s="48">
        <v>15</v>
      </c>
      <c r="B128" s="26" t="s">
        <v>102</v>
      </c>
      <c r="C128" s="177" t="s">
        <v>101</v>
      </c>
      <c r="D128" s="177">
        <v>3250</v>
      </c>
      <c r="E128" s="176">
        <v>3260</v>
      </c>
      <c r="F128" s="135">
        <v>2551</v>
      </c>
      <c r="G128" s="148"/>
      <c r="H128" s="36">
        <f t="shared" si="11"/>
        <v>0.78251533742331292</v>
      </c>
      <c r="I128" s="32">
        <f t="shared" si="10"/>
        <v>1</v>
      </c>
      <c r="M128" s="147"/>
    </row>
    <row r="129" spans="1:13">
      <c r="A129" s="48">
        <v>16</v>
      </c>
      <c r="B129" s="73" t="s">
        <v>103</v>
      </c>
      <c r="C129" s="178" t="s">
        <v>104</v>
      </c>
      <c r="D129" s="177">
        <v>40969</v>
      </c>
      <c r="E129" s="176">
        <v>40969</v>
      </c>
      <c r="F129" s="135">
        <v>39669</v>
      </c>
      <c r="G129" s="148"/>
      <c r="H129" s="36">
        <f t="shared" si="11"/>
        <v>0.96826869096145862</v>
      </c>
      <c r="I129" s="32">
        <f t="shared" si="10"/>
        <v>1</v>
      </c>
      <c r="M129" s="146"/>
    </row>
    <row r="130" spans="1:13">
      <c r="A130" s="48">
        <v>17</v>
      </c>
      <c r="B130" s="73" t="s">
        <v>105</v>
      </c>
      <c r="C130" s="178" t="s">
        <v>101</v>
      </c>
      <c r="D130" s="177">
        <v>48</v>
      </c>
      <c r="E130" s="176">
        <v>48</v>
      </c>
      <c r="F130" s="135">
        <v>48</v>
      </c>
      <c r="G130" s="148"/>
      <c r="H130" s="36">
        <f t="shared" si="11"/>
        <v>1</v>
      </c>
      <c r="I130" s="32">
        <f t="shared" si="10"/>
        <v>1</v>
      </c>
      <c r="M130" s="146"/>
    </row>
    <row r="131" spans="1:13">
      <c r="A131" s="48">
        <v>18</v>
      </c>
      <c r="B131" s="73" t="s">
        <v>106</v>
      </c>
      <c r="C131" s="178" t="s">
        <v>81</v>
      </c>
      <c r="D131" s="177">
        <v>0</v>
      </c>
      <c r="E131" s="176">
        <v>1</v>
      </c>
      <c r="F131" s="135">
        <v>0</v>
      </c>
      <c r="G131" s="166"/>
      <c r="H131" s="36">
        <f t="shared" si="11"/>
        <v>0</v>
      </c>
      <c r="I131" s="32">
        <f t="shared" si="10"/>
        <v>1</v>
      </c>
      <c r="M131" s="146"/>
    </row>
    <row r="132" spans="1:13">
      <c r="A132" s="48">
        <v>19</v>
      </c>
      <c r="B132" s="73" t="s">
        <v>107</v>
      </c>
      <c r="C132" s="178" t="s">
        <v>39</v>
      </c>
      <c r="D132" s="177">
        <v>100</v>
      </c>
      <c r="E132" s="176">
        <v>100</v>
      </c>
      <c r="F132" s="135">
        <v>85</v>
      </c>
      <c r="G132" s="148"/>
      <c r="H132" s="36">
        <f t="shared" si="11"/>
        <v>0.85</v>
      </c>
      <c r="I132" s="32">
        <f t="shared" si="10"/>
        <v>1</v>
      </c>
      <c r="M132" s="146"/>
    </row>
    <row r="133" spans="1:13" ht="38.25">
      <c r="A133" s="48">
        <v>20</v>
      </c>
      <c r="B133" s="73" t="s">
        <v>108</v>
      </c>
      <c r="C133" s="178" t="s">
        <v>109</v>
      </c>
      <c r="D133" s="177">
        <v>37</v>
      </c>
      <c r="E133" s="176">
        <v>37.5</v>
      </c>
      <c r="F133" s="135">
        <v>46</v>
      </c>
      <c r="G133" s="148"/>
      <c r="H133" s="36">
        <v>1</v>
      </c>
      <c r="I133" s="32">
        <f t="shared" si="10"/>
        <v>1</v>
      </c>
      <c r="M133" s="146"/>
    </row>
    <row r="134" spans="1:13">
      <c r="A134" s="48">
        <v>21</v>
      </c>
      <c r="B134" s="73" t="s">
        <v>110</v>
      </c>
      <c r="C134" s="178" t="s">
        <v>101</v>
      </c>
      <c r="D134" s="180">
        <v>60</v>
      </c>
      <c r="E134" s="209">
        <v>60</v>
      </c>
      <c r="F134" s="135">
        <v>60</v>
      </c>
      <c r="G134" s="148"/>
      <c r="H134" s="36">
        <f t="shared" si="11"/>
        <v>1</v>
      </c>
      <c r="I134" s="32">
        <f t="shared" si="10"/>
        <v>1</v>
      </c>
      <c r="M134" s="146"/>
    </row>
    <row r="135" spans="1:13" ht="38.25">
      <c r="A135" s="48">
        <v>22</v>
      </c>
      <c r="B135" s="73" t="s">
        <v>111</v>
      </c>
      <c r="C135" s="178" t="s">
        <v>101</v>
      </c>
      <c r="D135" s="177">
        <v>1350</v>
      </c>
      <c r="E135" s="176">
        <v>1350</v>
      </c>
      <c r="F135" s="135">
        <v>1680</v>
      </c>
      <c r="G135" s="148"/>
      <c r="H135" s="36">
        <v>1</v>
      </c>
      <c r="I135" s="32">
        <f t="shared" si="10"/>
        <v>1</v>
      </c>
      <c r="M135" s="146"/>
    </row>
    <row r="136" spans="1:13" ht="30.75" customHeight="1">
      <c r="A136" s="254" t="s">
        <v>355</v>
      </c>
      <c r="B136" s="264"/>
      <c r="C136" s="264"/>
      <c r="D136" s="264"/>
      <c r="E136" s="264"/>
      <c r="F136" s="256"/>
      <c r="G136" s="265"/>
      <c r="H136" s="36"/>
      <c r="I136" s="32">
        <f t="shared" si="10"/>
        <v>0</v>
      </c>
      <c r="M136" s="146"/>
    </row>
    <row r="137" spans="1:13" ht="25.5">
      <c r="A137" s="27">
        <v>23</v>
      </c>
      <c r="B137" s="28" t="s">
        <v>441</v>
      </c>
      <c r="C137" s="136" t="s">
        <v>100</v>
      </c>
      <c r="D137" s="210">
        <v>27.3</v>
      </c>
      <c r="E137" s="27">
        <v>28.6</v>
      </c>
      <c r="F137" s="69">
        <v>26.7</v>
      </c>
      <c r="G137" s="122"/>
      <c r="H137" s="36">
        <f>F137/E137</f>
        <v>0.93356643356643354</v>
      </c>
      <c r="I137" s="32">
        <f t="shared" si="10"/>
        <v>1</v>
      </c>
    </row>
    <row r="138" spans="1:13" ht="51">
      <c r="A138" s="27">
        <v>24</v>
      </c>
      <c r="B138" s="26" t="s">
        <v>442</v>
      </c>
      <c r="C138" s="177" t="s">
        <v>100</v>
      </c>
      <c r="D138" s="69">
        <v>10</v>
      </c>
      <c r="E138" s="177">
        <v>10</v>
      </c>
      <c r="F138" s="197">
        <v>10</v>
      </c>
      <c r="G138" s="122"/>
      <c r="H138" s="36">
        <f t="shared" ref="H138:H162" si="12">F138/E138</f>
        <v>1</v>
      </c>
      <c r="I138" s="32">
        <f t="shared" si="10"/>
        <v>1</v>
      </c>
    </row>
    <row r="139" spans="1:13" ht="38.25">
      <c r="A139" s="27">
        <v>25</v>
      </c>
      <c r="B139" s="26" t="s">
        <v>112</v>
      </c>
      <c r="C139" s="177" t="s">
        <v>100</v>
      </c>
      <c r="D139" s="177">
        <v>0</v>
      </c>
      <c r="E139" s="177">
        <v>0</v>
      </c>
      <c r="F139" s="210">
        <v>0</v>
      </c>
      <c r="G139" s="122"/>
      <c r="H139" s="36"/>
      <c r="I139" s="32">
        <f t="shared" si="10"/>
        <v>0</v>
      </c>
    </row>
    <row r="140" spans="1:13" ht="51">
      <c r="A140" s="27">
        <v>26</v>
      </c>
      <c r="B140" s="211" t="s">
        <v>443</v>
      </c>
      <c r="C140" s="25" t="s">
        <v>444</v>
      </c>
      <c r="D140" s="212" t="s">
        <v>445</v>
      </c>
      <c r="E140" s="212" t="s">
        <v>446</v>
      </c>
      <c r="F140" s="213" t="s">
        <v>446</v>
      </c>
      <c r="G140" s="122"/>
      <c r="H140" s="36">
        <f t="shared" si="12"/>
        <v>1</v>
      </c>
      <c r="I140" s="32">
        <f t="shared" si="10"/>
        <v>1</v>
      </c>
    </row>
    <row r="141" spans="1:13" ht="38.25">
      <c r="A141" s="27">
        <v>27</v>
      </c>
      <c r="B141" s="214" t="s">
        <v>447</v>
      </c>
      <c r="C141" s="179" t="s">
        <v>113</v>
      </c>
      <c r="D141" s="179">
        <v>10</v>
      </c>
      <c r="E141" s="179">
        <v>10</v>
      </c>
      <c r="F141" s="69">
        <v>14</v>
      </c>
      <c r="G141" s="122"/>
      <c r="H141" s="36">
        <v>1</v>
      </c>
      <c r="I141" s="32">
        <f t="shared" si="10"/>
        <v>1</v>
      </c>
    </row>
    <row r="142" spans="1:13" ht="38.25">
      <c r="A142" s="27">
        <v>28</v>
      </c>
      <c r="B142" s="26" t="s">
        <v>448</v>
      </c>
      <c r="C142" s="177" t="s">
        <v>100</v>
      </c>
      <c r="D142" s="177">
        <v>135</v>
      </c>
      <c r="E142" s="177">
        <v>100</v>
      </c>
      <c r="F142" s="69">
        <v>104</v>
      </c>
      <c r="G142" s="122"/>
      <c r="H142" s="36">
        <v>1</v>
      </c>
      <c r="I142" s="32">
        <f t="shared" si="10"/>
        <v>1</v>
      </c>
    </row>
    <row r="143" spans="1:13" ht="38.25">
      <c r="A143" s="27">
        <v>29</v>
      </c>
      <c r="B143" s="26" t="s">
        <v>449</v>
      </c>
      <c r="C143" s="177" t="s">
        <v>100</v>
      </c>
      <c r="D143" s="69">
        <v>2</v>
      </c>
      <c r="E143" s="69">
        <v>2</v>
      </c>
      <c r="F143" s="197">
        <v>2</v>
      </c>
      <c r="G143" s="122"/>
      <c r="H143" s="36">
        <f t="shared" si="12"/>
        <v>1</v>
      </c>
      <c r="I143" s="32">
        <f t="shared" si="10"/>
        <v>1</v>
      </c>
    </row>
    <row r="144" spans="1:13" ht="38.25">
      <c r="A144" s="27">
        <v>30</v>
      </c>
      <c r="B144" s="26" t="s">
        <v>163</v>
      </c>
      <c r="C144" s="177" t="s">
        <v>100</v>
      </c>
      <c r="D144" s="69">
        <v>2</v>
      </c>
      <c r="E144" s="69">
        <v>2</v>
      </c>
      <c r="F144" s="197">
        <v>2</v>
      </c>
      <c r="G144" s="122"/>
      <c r="H144" s="36">
        <f t="shared" si="12"/>
        <v>1</v>
      </c>
      <c r="I144" s="32">
        <f t="shared" si="10"/>
        <v>1</v>
      </c>
    </row>
    <row r="145" spans="1:9" ht="76.5">
      <c r="A145" s="27">
        <v>31</v>
      </c>
      <c r="B145" s="26" t="s">
        <v>235</v>
      </c>
      <c r="C145" s="177" t="s">
        <v>39</v>
      </c>
      <c r="D145" s="69">
        <v>35</v>
      </c>
      <c r="E145" s="69">
        <v>35</v>
      </c>
      <c r="F145" s="69">
        <v>31.54</v>
      </c>
      <c r="G145" s="112"/>
      <c r="H145" s="36">
        <f t="shared" si="12"/>
        <v>0.90114285714285713</v>
      </c>
      <c r="I145" s="32">
        <f t="shared" si="10"/>
        <v>1</v>
      </c>
    </row>
    <row r="146" spans="1:9">
      <c r="A146" s="27">
        <v>32</v>
      </c>
      <c r="B146" s="26" t="s">
        <v>356</v>
      </c>
      <c r="C146" s="177" t="s">
        <v>357</v>
      </c>
      <c r="D146" s="69">
        <v>4.4000000000000004</v>
      </c>
      <c r="E146" s="177">
        <v>4.5</v>
      </c>
      <c r="F146" s="177">
        <v>7.7</v>
      </c>
      <c r="G146" s="112"/>
      <c r="H146" s="36">
        <v>1</v>
      </c>
      <c r="I146" s="32">
        <f t="shared" si="10"/>
        <v>1</v>
      </c>
    </row>
    <row r="147" spans="1:9" ht="38.25">
      <c r="A147" s="27">
        <v>33</v>
      </c>
      <c r="B147" s="26" t="s">
        <v>450</v>
      </c>
      <c r="C147" s="177" t="s">
        <v>39</v>
      </c>
      <c r="D147" s="69">
        <v>17</v>
      </c>
      <c r="E147" s="177">
        <v>17.399999999999999</v>
      </c>
      <c r="F147" s="210">
        <v>22.7</v>
      </c>
      <c r="G147" s="112"/>
      <c r="H147" s="36">
        <v>1</v>
      </c>
      <c r="I147" s="32">
        <f t="shared" si="10"/>
        <v>1</v>
      </c>
    </row>
    <row r="148" spans="1:9" ht="38.25">
      <c r="A148" s="27">
        <v>34</v>
      </c>
      <c r="B148" s="26" t="s">
        <v>404</v>
      </c>
      <c r="C148" s="177" t="s">
        <v>451</v>
      </c>
      <c r="D148" s="69">
        <v>575</v>
      </c>
      <c r="E148" s="69">
        <v>575</v>
      </c>
      <c r="F148" s="69">
        <v>739.9</v>
      </c>
      <c r="G148" s="112"/>
      <c r="H148" s="36">
        <v>1</v>
      </c>
      <c r="I148" s="32">
        <f t="shared" si="10"/>
        <v>1</v>
      </c>
    </row>
    <row r="149" spans="1:9" ht="25.5">
      <c r="A149" s="263">
        <v>35</v>
      </c>
      <c r="B149" s="137" t="s">
        <v>358</v>
      </c>
      <c r="C149" s="282" t="s">
        <v>39</v>
      </c>
      <c r="D149" s="263">
        <v>100</v>
      </c>
      <c r="E149" s="287">
        <v>100</v>
      </c>
      <c r="F149" s="287">
        <v>100</v>
      </c>
      <c r="G149" s="263"/>
      <c r="H149" s="36">
        <f t="shared" si="12"/>
        <v>1</v>
      </c>
      <c r="I149" s="32">
        <f t="shared" si="10"/>
        <v>1</v>
      </c>
    </row>
    <row r="150" spans="1:9" ht="12.75" customHeight="1">
      <c r="A150" s="281"/>
      <c r="B150" s="138" t="s">
        <v>359</v>
      </c>
      <c r="C150" s="283"/>
      <c r="D150" s="285"/>
      <c r="E150" s="281"/>
      <c r="F150" s="281"/>
      <c r="G150" s="281"/>
      <c r="H150" s="36"/>
      <c r="I150" s="32">
        <f t="shared" si="10"/>
        <v>0</v>
      </c>
    </row>
    <row r="151" spans="1:9" ht="38.25">
      <c r="A151" s="281"/>
      <c r="B151" s="138" t="s">
        <v>360</v>
      </c>
      <c r="C151" s="283"/>
      <c r="D151" s="285"/>
      <c r="E151" s="281"/>
      <c r="F151" s="281"/>
      <c r="G151" s="281"/>
      <c r="H151" s="36"/>
      <c r="I151" s="32">
        <f t="shared" si="10"/>
        <v>0</v>
      </c>
    </row>
    <row r="152" spans="1:9" ht="12.75" customHeight="1">
      <c r="A152" s="281"/>
      <c r="B152" s="138" t="s">
        <v>361</v>
      </c>
      <c r="C152" s="283"/>
      <c r="D152" s="285"/>
      <c r="E152" s="281"/>
      <c r="F152" s="281"/>
      <c r="G152" s="281"/>
      <c r="H152" s="36"/>
      <c r="I152" s="32">
        <f t="shared" si="10"/>
        <v>0</v>
      </c>
    </row>
    <row r="153" spans="1:9" ht="12.75" customHeight="1">
      <c r="A153" s="277"/>
      <c r="B153" s="138" t="s">
        <v>362</v>
      </c>
      <c r="C153" s="284"/>
      <c r="D153" s="286"/>
      <c r="E153" s="277"/>
      <c r="F153" s="277"/>
      <c r="G153" s="277"/>
      <c r="H153" s="36"/>
      <c r="I153" s="32">
        <f t="shared" si="10"/>
        <v>0</v>
      </c>
    </row>
    <row r="154" spans="1:9" ht="38.25">
      <c r="A154" s="215">
        <f>A149+1</f>
        <v>36</v>
      </c>
      <c r="B154" s="26" t="s">
        <v>452</v>
      </c>
      <c r="C154" s="177" t="s">
        <v>100</v>
      </c>
      <c r="D154" s="216">
        <v>3</v>
      </c>
      <c r="E154" s="180">
        <v>3</v>
      </c>
      <c r="F154" s="197">
        <v>3</v>
      </c>
      <c r="G154" s="112"/>
      <c r="H154" s="36">
        <f t="shared" si="12"/>
        <v>1</v>
      </c>
      <c r="I154" s="32">
        <f t="shared" si="10"/>
        <v>1</v>
      </c>
    </row>
    <row r="155" spans="1:9" ht="26.25" customHeight="1">
      <c r="A155" s="215">
        <f>A154+1</f>
        <v>37</v>
      </c>
      <c r="B155" s="26" t="s">
        <v>363</v>
      </c>
      <c r="C155" s="177" t="s">
        <v>453</v>
      </c>
      <c r="D155" s="216">
        <v>4.8</v>
      </c>
      <c r="E155" s="180">
        <v>5</v>
      </c>
      <c r="F155" s="69">
        <v>5.9</v>
      </c>
      <c r="G155" s="112"/>
      <c r="H155" s="36">
        <v>1</v>
      </c>
      <c r="I155" s="32">
        <f t="shared" si="10"/>
        <v>1</v>
      </c>
    </row>
    <row r="156" spans="1:9" ht="63.75">
      <c r="A156" s="215">
        <f t="shared" ref="A156:A163" si="13">A155+1</f>
        <v>38</v>
      </c>
      <c r="B156" s="149" t="s">
        <v>364</v>
      </c>
      <c r="C156" s="177" t="s">
        <v>454</v>
      </c>
      <c r="D156" s="69">
        <v>10</v>
      </c>
      <c r="E156" s="69">
        <v>10</v>
      </c>
      <c r="F156" s="197">
        <v>10</v>
      </c>
      <c r="G156" s="112"/>
      <c r="H156" s="36">
        <f t="shared" si="12"/>
        <v>1</v>
      </c>
      <c r="I156" s="32">
        <f t="shared" si="10"/>
        <v>1</v>
      </c>
    </row>
    <row r="157" spans="1:9" ht="25.5">
      <c r="A157" s="215">
        <f t="shared" si="13"/>
        <v>39</v>
      </c>
      <c r="B157" s="149" t="s">
        <v>455</v>
      </c>
      <c r="C157" s="149" t="s">
        <v>456</v>
      </c>
      <c r="D157" s="69">
        <v>0.2</v>
      </c>
      <c r="E157" s="69">
        <v>0.4</v>
      </c>
      <c r="F157" s="69">
        <v>1.18</v>
      </c>
      <c r="G157" s="112"/>
      <c r="H157" s="36">
        <v>1</v>
      </c>
      <c r="I157" s="32">
        <f t="shared" si="10"/>
        <v>1</v>
      </c>
    </row>
    <row r="158" spans="1:9" ht="38.25">
      <c r="A158" s="215">
        <f t="shared" si="13"/>
        <v>40</v>
      </c>
      <c r="B158" s="149" t="s">
        <v>365</v>
      </c>
      <c r="C158" s="150" t="s">
        <v>113</v>
      </c>
      <c r="D158" s="69">
        <v>58</v>
      </c>
      <c r="E158" s="69">
        <v>106</v>
      </c>
      <c r="F158" s="69">
        <v>72</v>
      </c>
      <c r="G158" s="112"/>
      <c r="H158" s="36">
        <f t="shared" si="12"/>
        <v>0.67924528301886788</v>
      </c>
      <c r="I158" s="32">
        <f t="shared" si="10"/>
        <v>1</v>
      </c>
    </row>
    <row r="159" spans="1:9" ht="39.75" customHeight="1">
      <c r="A159" s="215">
        <f t="shared" si="13"/>
        <v>41</v>
      </c>
      <c r="B159" s="149" t="s">
        <v>366</v>
      </c>
      <c r="C159" s="150" t="s">
        <v>113</v>
      </c>
      <c r="D159" s="69">
        <v>90</v>
      </c>
      <c r="E159" s="69">
        <v>136</v>
      </c>
      <c r="F159" s="69">
        <v>427</v>
      </c>
      <c r="G159" s="112"/>
      <c r="H159" s="36">
        <v>1</v>
      </c>
      <c r="I159" s="32">
        <f t="shared" si="10"/>
        <v>1</v>
      </c>
    </row>
    <row r="160" spans="1:9" ht="25.5">
      <c r="A160" s="215">
        <f t="shared" si="13"/>
        <v>42</v>
      </c>
      <c r="B160" s="149" t="s">
        <v>367</v>
      </c>
      <c r="C160" s="150" t="s">
        <v>113</v>
      </c>
      <c r="D160" s="69">
        <v>489</v>
      </c>
      <c r="E160" s="69">
        <v>745</v>
      </c>
      <c r="F160" s="69">
        <v>541</v>
      </c>
      <c r="G160" s="112"/>
      <c r="H160" s="36">
        <f t="shared" si="12"/>
        <v>0.72617449664429534</v>
      </c>
      <c r="I160" s="32">
        <f t="shared" si="10"/>
        <v>1</v>
      </c>
    </row>
    <row r="161" spans="1:9" ht="25.5">
      <c r="A161" s="215">
        <f t="shared" si="13"/>
        <v>43</v>
      </c>
      <c r="B161" s="149" t="s">
        <v>368</v>
      </c>
      <c r="C161" s="150" t="s">
        <v>100</v>
      </c>
      <c r="D161" s="69">
        <v>10</v>
      </c>
      <c r="E161" s="69">
        <v>16</v>
      </c>
      <c r="F161" s="69">
        <v>17</v>
      </c>
      <c r="G161" s="71"/>
      <c r="H161" s="36">
        <v>1</v>
      </c>
      <c r="I161" s="32">
        <f t="shared" si="10"/>
        <v>1</v>
      </c>
    </row>
    <row r="162" spans="1:9" ht="15" customHeight="1">
      <c r="A162" s="215">
        <f t="shared" si="13"/>
        <v>44</v>
      </c>
      <c r="B162" s="217" t="s">
        <v>457</v>
      </c>
      <c r="C162" s="218" t="s">
        <v>100</v>
      </c>
      <c r="D162" s="219">
        <v>19</v>
      </c>
      <c r="E162" s="219">
        <v>18</v>
      </c>
      <c r="F162" s="197">
        <v>18</v>
      </c>
      <c r="G162" s="70"/>
      <c r="H162" s="36">
        <f t="shared" si="12"/>
        <v>1</v>
      </c>
      <c r="I162" s="32">
        <f t="shared" si="10"/>
        <v>1</v>
      </c>
    </row>
    <row r="163" spans="1:9" ht="15" customHeight="1">
      <c r="A163" s="215">
        <f t="shared" si="13"/>
        <v>45</v>
      </c>
      <c r="B163" s="217" t="s">
        <v>458</v>
      </c>
      <c r="C163" s="218" t="s">
        <v>100</v>
      </c>
      <c r="D163" s="219">
        <v>175</v>
      </c>
      <c r="E163" s="219">
        <v>281</v>
      </c>
      <c r="F163" s="69">
        <v>301</v>
      </c>
      <c r="G163" s="70"/>
      <c r="H163" s="36">
        <v>1</v>
      </c>
      <c r="I163" s="32">
        <f t="shared" si="10"/>
        <v>1</v>
      </c>
    </row>
    <row r="164" spans="1:9" ht="27.75" customHeight="1">
      <c r="A164" s="254" t="s">
        <v>369</v>
      </c>
      <c r="B164" s="264"/>
      <c r="C164" s="264"/>
      <c r="D164" s="264"/>
      <c r="E164" s="264"/>
      <c r="F164" s="264"/>
      <c r="G164" s="265"/>
      <c r="H164" s="36"/>
      <c r="I164" s="32">
        <f t="shared" si="10"/>
        <v>0</v>
      </c>
    </row>
    <row r="165" spans="1:9">
      <c r="A165" s="215">
        <f>A163+1</f>
        <v>46</v>
      </c>
      <c r="B165" s="217" t="s">
        <v>117</v>
      </c>
      <c r="C165" s="110" t="s">
        <v>100</v>
      </c>
      <c r="D165" s="110">
        <v>2</v>
      </c>
      <c r="E165" s="220">
        <v>2</v>
      </c>
      <c r="F165" s="220">
        <v>5</v>
      </c>
      <c r="G165" s="70"/>
      <c r="H165" s="36">
        <v>1</v>
      </c>
      <c r="I165" s="32">
        <f t="shared" si="10"/>
        <v>1</v>
      </c>
    </row>
    <row r="166" spans="1:9">
      <c r="A166" s="110">
        <f>A165+1</f>
        <v>47</v>
      </c>
      <c r="B166" s="217" t="s">
        <v>118</v>
      </c>
      <c r="C166" s="110" t="s">
        <v>100</v>
      </c>
      <c r="D166" s="110">
        <v>0</v>
      </c>
      <c r="E166" s="220">
        <v>0</v>
      </c>
      <c r="F166" s="27">
        <v>0</v>
      </c>
      <c r="G166" s="70"/>
      <c r="H166" s="36"/>
      <c r="I166" s="32">
        <f t="shared" si="10"/>
        <v>0</v>
      </c>
    </row>
    <row r="167" spans="1:9">
      <c r="A167" s="110">
        <f>A166+1</f>
        <v>48</v>
      </c>
      <c r="B167" s="217" t="s">
        <v>119</v>
      </c>
      <c r="C167" s="110" t="s">
        <v>100</v>
      </c>
      <c r="D167" s="110">
        <v>0</v>
      </c>
      <c r="E167" s="288">
        <v>0</v>
      </c>
      <c r="F167" s="27">
        <v>0</v>
      </c>
      <c r="G167" s="70"/>
      <c r="H167" s="36"/>
      <c r="I167" s="32">
        <f t="shared" si="10"/>
        <v>0</v>
      </c>
    </row>
    <row r="168" spans="1:9" ht="25.5">
      <c r="A168" s="110">
        <f>A167+1</f>
        <v>49</v>
      </c>
      <c r="B168" s="217" t="s">
        <v>120</v>
      </c>
      <c r="C168" s="110" t="s">
        <v>100</v>
      </c>
      <c r="D168" s="110">
        <v>2</v>
      </c>
      <c r="E168" s="110">
        <v>2</v>
      </c>
      <c r="F168" s="110">
        <v>2</v>
      </c>
      <c r="G168" s="70"/>
      <c r="H168" s="36">
        <f t="shared" si="11"/>
        <v>1</v>
      </c>
      <c r="I168" s="32">
        <f t="shared" si="10"/>
        <v>1</v>
      </c>
    </row>
    <row r="169" spans="1:9" ht="38.25">
      <c r="A169" s="110">
        <f>A168+1</f>
        <v>50</v>
      </c>
      <c r="B169" s="217" t="s">
        <v>459</v>
      </c>
      <c r="C169" s="110" t="s">
        <v>39</v>
      </c>
      <c r="D169" s="110">
        <v>37.700000000000003</v>
      </c>
      <c r="E169" s="110">
        <v>37.6</v>
      </c>
      <c r="F169" s="177">
        <v>37.299999999999997</v>
      </c>
      <c r="G169" s="70"/>
      <c r="H169" s="36">
        <f t="shared" si="11"/>
        <v>0.99202127659574457</v>
      </c>
      <c r="I169" s="32">
        <f t="shared" si="10"/>
        <v>1</v>
      </c>
    </row>
    <row r="170" spans="1:9" ht="25.5">
      <c r="A170" s="110">
        <f>A169+1</f>
        <v>51</v>
      </c>
      <c r="B170" s="217" t="s">
        <v>121</v>
      </c>
      <c r="C170" s="110" t="s">
        <v>39</v>
      </c>
      <c r="D170" s="110">
        <v>100</v>
      </c>
      <c r="E170" s="110">
        <v>100</v>
      </c>
      <c r="F170" s="177">
        <v>100</v>
      </c>
      <c r="G170" s="70"/>
      <c r="H170" s="36">
        <f t="shared" si="11"/>
        <v>1</v>
      </c>
      <c r="I170" s="32">
        <f t="shared" si="10"/>
        <v>1</v>
      </c>
    </row>
    <row r="171" spans="1:9" ht="25.5" customHeight="1">
      <c r="A171" s="254" t="s">
        <v>370</v>
      </c>
      <c r="B171" s="264"/>
      <c r="C171" s="264"/>
      <c r="D171" s="264"/>
      <c r="E171" s="264"/>
      <c r="F171" s="264"/>
      <c r="G171" s="265"/>
      <c r="H171" s="36"/>
      <c r="I171" s="32">
        <f t="shared" si="10"/>
        <v>0</v>
      </c>
    </row>
    <row r="172" spans="1:9" ht="25.5">
      <c r="A172" s="221">
        <f>A170+1</f>
        <v>52</v>
      </c>
      <c r="B172" s="91" t="s">
        <v>460</v>
      </c>
      <c r="C172" s="48" t="s">
        <v>165</v>
      </c>
      <c r="D172" s="48" t="s">
        <v>46</v>
      </c>
      <c r="E172" s="48" t="s">
        <v>46</v>
      </c>
      <c r="F172" s="177" t="s">
        <v>46</v>
      </c>
      <c r="G172" s="70"/>
      <c r="H172" s="36">
        <v>1</v>
      </c>
      <c r="I172" s="32">
        <f t="shared" si="10"/>
        <v>1</v>
      </c>
    </row>
    <row r="173" spans="1:9">
      <c r="A173" s="110">
        <f t="shared" ref="A173:A180" si="14">A172+1</f>
        <v>53</v>
      </c>
      <c r="B173" s="91" t="s">
        <v>461</v>
      </c>
      <c r="C173" s="48" t="s">
        <v>165</v>
      </c>
      <c r="D173" s="48" t="s">
        <v>46</v>
      </c>
      <c r="E173" s="48" t="s">
        <v>46</v>
      </c>
      <c r="F173" s="177" t="s">
        <v>46</v>
      </c>
      <c r="G173" s="70"/>
      <c r="H173" s="36">
        <v>1</v>
      </c>
      <c r="I173" s="32">
        <f t="shared" si="10"/>
        <v>1</v>
      </c>
    </row>
    <row r="174" spans="1:9" ht="25.5">
      <c r="A174" s="222">
        <f t="shared" si="14"/>
        <v>54</v>
      </c>
      <c r="B174" s="223" t="s">
        <v>462</v>
      </c>
      <c r="C174" s="48" t="s">
        <v>60</v>
      </c>
      <c r="D174" s="48">
        <v>0</v>
      </c>
      <c r="E174" s="48">
        <v>1</v>
      </c>
      <c r="F174" s="177">
        <v>1</v>
      </c>
      <c r="G174" s="70"/>
      <c r="H174" s="36">
        <f t="shared" si="11"/>
        <v>1</v>
      </c>
      <c r="I174" s="32">
        <f t="shared" si="10"/>
        <v>1</v>
      </c>
    </row>
    <row r="175" spans="1:9" ht="38.25">
      <c r="A175" s="222">
        <f t="shared" si="14"/>
        <v>55</v>
      </c>
      <c r="B175" s="223" t="s">
        <v>463</v>
      </c>
      <c r="C175" s="48" t="s">
        <v>166</v>
      </c>
      <c r="D175" s="48">
        <v>0</v>
      </c>
      <c r="E175" s="48">
        <v>1</v>
      </c>
      <c r="F175" s="177">
        <v>1</v>
      </c>
      <c r="G175" s="70"/>
      <c r="H175" s="36">
        <f t="shared" si="11"/>
        <v>1</v>
      </c>
      <c r="I175" s="32">
        <f t="shared" si="10"/>
        <v>1</v>
      </c>
    </row>
    <row r="176" spans="1:9">
      <c r="A176" s="222">
        <f t="shared" si="14"/>
        <v>56</v>
      </c>
      <c r="B176" s="91" t="s">
        <v>371</v>
      </c>
      <c r="C176" s="48" t="s">
        <v>100</v>
      </c>
      <c r="D176" s="48">
        <v>2000</v>
      </c>
      <c r="E176" s="48">
        <v>0</v>
      </c>
      <c r="F176" s="177">
        <v>0</v>
      </c>
      <c r="G176" s="70"/>
      <c r="H176" s="36"/>
      <c r="I176" s="32">
        <f t="shared" si="10"/>
        <v>0</v>
      </c>
    </row>
    <row r="177" spans="1:9">
      <c r="A177" s="222">
        <f t="shared" si="14"/>
        <v>57</v>
      </c>
      <c r="B177" s="149" t="s">
        <v>123</v>
      </c>
      <c r="C177" s="177" t="s">
        <v>100</v>
      </c>
      <c r="D177" s="177">
        <v>0</v>
      </c>
      <c r="E177" s="177">
        <v>0</v>
      </c>
      <c r="F177" s="177">
        <v>0</v>
      </c>
      <c r="G177" s="70"/>
      <c r="H177" s="36"/>
      <c r="I177" s="32">
        <f t="shared" ref="I177:I192" si="15">IF(E177&gt;0,1,0)</f>
        <v>0</v>
      </c>
    </row>
    <row r="178" spans="1:9">
      <c r="A178" s="222">
        <f t="shared" si="14"/>
        <v>58</v>
      </c>
      <c r="B178" s="91" t="s">
        <v>114</v>
      </c>
      <c r="C178" s="48" t="s">
        <v>100</v>
      </c>
      <c r="D178" s="48">
        <v>5</v>
      </c>
      <c r="E178" s="48">
        <v>6</v>
      </c>
      <c r="F178" s="177">
        <v>6</v>
      </c>
      <c r="G178" s="70"/>
      <c r="H178" s="36">
        <f t="shared" si="11"/>
        <v>1</v>
      </c>
      <c r="I178" s="32">
        <f t="shared" si="15"/>
        <v>1</v>
      </c>
    </row>
    <row r="179" spans="1:9">
      <c r="A179" s="222">
        <f t="shared" si="14"/>
        <v>59</v>
      </c>
      <c r="B179" s="91" t="s">
        <v>115</v>
      </c>
      <c r="C179" s="48" t="s">
        <v>116</v>
      </c>
      <c r="D179" s="224">
        <v>1.1000000000000001</v>
      </c>
      <c r="E179" s="224">
        <v>1.2</v>
      </c>
      <c r="F179" s="177">
        <v>1.2</v>
      </c>
      <c r="G179" s="70"/>
      <c r="H179" s="36">
        <f t="shared" ref="H179:H180" si="16">F179/E179</f>
        <v>1</v>
      </c>
      <c r="I179" s="32">
        <f t="shared" si="15"/>
        <v>1</v>
      </c>
    </row>
    <row r="180" spans="1:9" ht="25.5">
      <c r="A180" s="222">
        <f t="shared" si="14"/>
        <v>60</v>
      </c>
      <c r="B180" s="149" t="s">
        <v>464</v>
      </c>
      <c r="C180" s="177" t="s">
        <v>100</v>
      </c>
      <c r="D180" s="177">
        <v>2</v>
      </c>
      <c r="E180" s="177">
        <v>2</v>
      </c>
      <c r="F180" s="177">
        <v>2</v>
      </c>
      <c r="G180" s="70"/>
      <c r="H180" s="36">
        <f t="shared" si="16"/>
        <v>1</v>
      </c>
      <c r="I180" s="32">
        <f t="shared" si="15"/>
        <v>1</v>
      </c>
    </row>
    <row r="181" spans="1:9" ht="30" customHeight="1">
      <c r="A181" s="262" t="s">
        <v>372</v>
      </c>
      <c r="B181" s="262"/>
      <c r="C181" s="262"/>
      <c r="D181" s="262"/>
      <c r="E181" s="262"/>
      <c r="F181" s="262"/>
      <c r="G181" s="262"/>
      <c r="H181" s="36"/>
      <c r="I181" s="32">
        <f t="shared" si="15"/>
        <v>0</v>
      </c>
    </row>
    <row r="182" spans="1:9" ht="38.25">
      <c r="A182" s="110">
        <v>61</v>
      </c>
      <c r="B182" s="134" t="s">
        <v>164</v>
      </c>
      <c r="C182" s="48" t="s">
        <v>165</v>
      </c>
      <c r="D182" s="48" t="s">
        <v>46</v>
      </c>
      <c r="E182" s="225" t="s">
        <v>46</v>
      </c>
      <c r="F182" s="135" t="s">
        <v>46</v>
      </c>
      <c r="G182" s="70"/>
      <c r="H182" s="36">
        <v>1</v>
      </c>
      <c r="I182" s="32">
        <f t="shared" si="15"/>
        <v>1</v>
      </c>
    </row>
    <row r="183" spans="1:9" ht="25.5">
      <c r="A183" s="110">
        <f>A182+1</f>
        <v>62</v>
      </c>
      <c r="B183" s="211" t="s">
        <v>465</v>
      </c>
      <c r="C183" s="69" t="s">
        <v>166</v>
      </c>
      <c r="D183" s="25">
        <v>1</v>
      </c>
      <c r="E183" s="25">
        <v>1</v>
      </c>
      <c r="F183" s="135">
        <v>1</v>
      </c>
      <c r="G183" s="70"/>
      <c r="H183" s="36">
        <f>F183/E183</f>
        <v>1</v>
      </c>
      <c r="I183" s="32">
        <f t="shared" si="15"/>
        <v>1</v>
      </c>
    </row>
    <row r="184" spans="1:9" ht="38.25">
      <c r="A184" s="110">
        <f t="shared" ref="A184:A192" si="17">A183+1</f>
        <v>63</v>
      </c>
      <c r="B184" s="226" t="s">
        <v>466</v>
      </c>
      <c r="C184" s="69" t="s">
        <v>166</v>
      </c>
      <c r="D184" s="25">
        <v>1</v>
      </c>
      <c r="E184" s="25">
        <v>1</v>
      </c>
      <c r="F184" s="135">
        <v>1</v>
      </c>
      <c r="G184" s="70"/>
      <c r="H184" s="36">
        <f t="shared" ref="H184:H186" si="18">F184/E184</f>
        <v>1</v>
      </c>
      <c r="I184" s="32">
        <f t="shared" si="15"/>
        <v>1</v>
      </c>
    </row>
    <row r="185" spans="1:9" ht="25.5">
      <c r="A185" s="177">
        <f t="shared" si="17"/>
        <v>64</v>
      </c>
      <c r="B185" s="227" t="s">
        <v>467</v>
      </c>
      <c r="C185" s="69" t="s">
        <v>60</v>
      </c>
      <c r="D185" s="48">
        <v>0</v>
      </c>
      <c r="E185" s="48">
        <v>0</v>
      </c>
      <c r="F185" s="135">
        <v>0</v>
      </c>
      <c r="G185" s="70"/>
      <c r="H185" s="36"/>
      <c r="I185" s="32">
        <f t="shared" si="15"/>
        <v>0</v>
      </c>
    </row>
    <row r="186" spans="1:9" ht="38.25">
      <c r="A186" s="110">
        <f t="shared" si="17"/>
        <v>65</v>
      </c>
      <c r="B186" s="26" t="s">
        <v>468</v>
      </c>
      <c r="C186" s="69" t="s">
        <v>166</v>
      </c>
      <c r="D186" s="69">
        <v>4</v>
      </c>
      <c r="E186" s="69">
        <v>4</v>
      </c>
      <c r="F186" s="177">
        <v>4</v>
      </c>
      <c r="G186" s="70"/>
      <c r="H186" s="36">
        <f t="shared" si="18"/>
        <v>1</v>
      </c>
      <c r="I186" s="32">
        <f t="shared" si="15"/>
        <v>1</v>
      </c>
    </row>
    <row r="187" spans="1:9" ht="38.25">
      <c r="A187" s="110">
        <f t="shared" si="17"/>
        <v>66</v>
      </c>
      <c r="B187" s="26" t="s">
        <v>167</v>
      </c>
      <c r="C187" s="69" t="s">
        <v>60</v>
      </c>
      <c r="D187" s="69">
        <v>100</v>
      </c>
      <c r="E187" s="69">
        <v>100</v>
      </c>
      <c r="F187" s="177">
        <v>100</v>
      </c>
      <c r="G187" s="70"/>
      <c r="H187" s="36">
        <v>1</v>
      </c>
      <c r="I187" s="32">
        <f t="shared" si="15"/>
        <v>1</v>
      </c>
    </row>
    <row r="188" spans="1:9" ht="38.25">
      <c r="A188" s="110">
        <f t="shared" si="17"/>
        <v>67</v>
      </c>
      <c r="B188" s="228" t="s">
        <v>168</v>
      </c>
      <c r="C188" s="180" t="s">
        <v>169</v>
      </c>
      <c r="D188" s="69" t="s">
        <v>170</v>
      </c>
      <c r="E188" s="69" t="s">
        <v>170</v>
      </c>
      <c r="F188" s="177" t="s">
        <v>170</v>
      </c>
      <c r="G188" s="70"/>
      <c r="H188" s="36">
        <v>1</v>
      </c>
      <c r="I188" s="32">
        <f t="shared" si="15"/>
        <v>1</v>
      </c>
    </row>
    <row r="189" spans="1:9" ht="25.5">
      <c r="A189" s="110">
        <f t="shared" si="17"/>
        <v>68</v>
      </c>
      <c r="B189" s="223" t="s">
        <v>469</v>
      </c>
      <c r="C189" s="200" t="s">
        <v>100</v>
      </c>
      <c r="D189" s="48">
        <v>100</v>
      </c>
      <c r="E189" s="48">
        <v>200</v>
      </c>
      <c r="F189" s="110">
        <v>200</v>
      </c>
      <c r="G189" s="70"/>
      <c r="H189" s="36">
        <v>1</v>
      </c>
      <c r="I189" s="32">
        <f t="shared" si="15"/>
        <v>1</v>
      </c>
    </row>
    <row r="190" spans="1:9" ht="38.25">
      <c r="A190" s="110">
        <f t="shared" si="17"/>
        <v>69</v>
      </c>
      <c r="B190" s="72" t="s">
        <v>470</v>
      </c>
      <c r="C190" s="94" t="s">
        <v>100</v>
      </c>
      <c r="D190" s="229"/>
      <c r="E190" s="48">
        <v>10</v>
      </c>
      <c r="F190" s="197">
        <v>0</v>
      </c>
      <c r="G190" s="70"/>
      <c r="H190" s="36">
        <f>F190/E190</f>
        <v>0</v>
      </c>
      <c r="I190" s="32">
        <f t="shared" si="15"/>
        <v>1</v>
      </c>
    </row>
    <row r="191" spans="1:9" ht="38.25">
      <c r="A191" s="110">
        <f t="shared" si="17"/>
        <v>70</v>
      </c>
      <c r="B191" s="149" t="s">
        <v>471</v>
      </c>
      <c r="C191" s="48" t="s">
        <v>165</v>
      </c>
      <c r="D191" s="48" t="s">
        <v>160</v>
      </c>
      <c r="E191" s="225" t="s">
        <v>160</v>
      </c>
      <c r="F191" s="197" t="s">
        <v>46</v>
      </c>
      <c r="G191" s="70"/>
      <c r="H191" s="36">
        <v>1</v>
      </c>
      <c r="I191" s="32">
        <f t="shared" si="15"/>
        <v>1</v>
      </c>
    </row>
    <row r="192" spans="1:9" ht="38.25">
      <c r="A192" s="110">
        <f t="shared" si="17"/>
        <v>71</v>
      </c>
      <c r="B192" s="73" t="s">
        <v>472</v>
      </c>
      <c r="C192" s="94" t="s">
        <v>100</v>
      </c>
      <c r="D192" s="229"/>
      <c r="E192" s="48">
        <v>0</v>
      </c>
      <c r="F192" s="197">
        <v>0</v>
      </c>
      <c r="G192" s="70"/>
      <c r="H192" s="36"/>
      <c r="I192" s="32">
        <f t="shared" si="15"/>
        <v>0</v>
      </c>
    </row>
    <row r="193" spans="1:9" s="51" customFormat="1" ht="31.5" customHeight="1">
      <c r="A193" s="258" t="s">
        <v>124</v>
      </c>
      <c r="B193" s="260"/>
      <c r="C193" s="260"/>
      <c r="D193" s="260"/>
      <c r="E193" s="260"/>
      <c r="F193" s="260"/>
      <c r="G193" s="266"/>
      <c r="H193" s="104">
        <f>(SUM(H195:H226))/SUM(I195:I226)</f>
        <v>0.99705357142857143</v>
      </c>
      <c r="I193" s="32"/>
    </row>
    <row r="194" spans="1:9" s="51" customFormat="1" ht="17.25" customHeight="1">
      <c r="A194" s="267" t="s">
        <v>128</v>
      </c>
      <c r="B194" s="267"/>
      <c r="C194" s="267"/>
      <c r="D194" s="267"/>
      <c r="E194" s="267"/>
      <c r="F194" s="267"/>
      <c r="G194" s="267"/>
      <c r="I194" s="32"/>
    </row>
    <row r="195" spans="1:9" s="51" customFormat="1" ht="63.75">
      <c r="A195" s="170">
        <v>1</v>
      </c>
      <c r="B195" s="26" t="s">
        <v>131</v>
      </c>
      <c r="C195" s="170" t="s">
        <v>45</v>
      </c>
      <c r="D195" s="170" t="s">
        <v>46</v>
      </c>
      <c r="E195" s="170" t="s">
        <v>46</v>
      </c>
      <c r="F195" s="170" t="s">
        <v>46</v>
      </c>
      <c r="G195" s="170"/>
      <c r="H195" s="36">
        <v>1</v>
      </c>
      <c r="I195" s="32">
        <f t="shared" ref="I195:I226" si="19">IF(E195&gt;0,1,0)</f>
        <v>1</v>
      </c>
    </row>
    <row r="196" spans="1:9" s="51" customFormat="1">
      <c r="A196" s="170">
        <v>2</v>
      </c>
      <c r="B196" s="26" t="s">
        <v>132</v>
      </c>
      <c r="C196" s="170" t="s">
        <v>142</v>
      </c>
      <c r="D196" s="170">
        <v>3</v>
      </c>
      <c r="E196" s="170" t="s">
        <v>143</v>
      </c>
      <c r="F196" s="170">
        <v>3</v>
      </c>
      <c r="G196" s="170"/>
      <c r="H196" s="36">
        <v>1</v>
      </c>
      <c r="I196" s="32">
        <f t="shared" si="19"/>
        <v>1</v>
      </c>
    </row>
    <row r="197" spans="1:9" s="51" customFormat="1" ht="38.25">
      <c r="A197" s="170">
        <v>3</v>
      </c>
      <c r="B197" s="26" t="s">
        <v>133</v>
      </c>
      <c r="C197" s="170" t="s">
        <v>39</v>
      </c>
      <c r="D197" s="69">
        <v>2.2999999999999998</v>
      </c>
      <c r="E197" s="170" t="s">
        <v>373</v>
      </c>
      <c r="F197" s="69">
        <v>16</v>
      </c>
      <c r="G197" s="170"/>
      <c r="H197" s="36">
        <f>15/F197</f>
        <v>0.9375</v>
      </c>
      <c r="I197" s="32">
        <f t="shared" si="19"/>
        <v>1</v>
      </c>
    </row>
    <row r="198" spans="1:9" s="51" customFormat="1" ht="25.5">
      <c r="A198" s="170">
        <v>4</v>
      </c>
      <c r="B198" s="26" t="s">
        <v>134</v>
      </c>
      <c r="C198" s="170" t="s">
        <v>41</v>
      </c>
      <c r="D198" s="170">
        <v>0</v>
      </c>
      <c r="E198" s="89">
        <v>0</v>
      </c>
      <c r="F198" s="170">
        <v>0</v>
      </c>
      <c r="G198" s="170"/>
      <c r="H198" s="36">
        <v>1</v>
      </c>
      <c r="I198" s="32">
        <v>1</v>
      </c>
    </row>
    <row r="199" spans="1:9" s="51" customFormat="1" ht="51">
      <c r="A199" s="170">
        <v>5</v>
      </c>
      <c r="B199" s="26" t="s">
        <v>135</v>
      </c>
      <c r="C199" s="170" t="s">
        <v>39</v>
      </c>
      <c r="D199" s="170">
        <v>103.9</v>
      </c>
      <c r="E199" s="170" t="s">
        <v>374</v>
      </c>
      <c r="F199" s="170">
        <v>104.3</v>
      </c>
      <c r="G199" s="170"/>
      <c r="H199" s="36">
        <v>1</v>
      </c>
      <c r="I199" s="32">
        <f t="shared" si="19"/>
        <v>1</v>
      </c>
    </row>
    <row r="200" spans="1:9" s="51" customFormat="1" ht="25.5">
      <c r="A200" s="170">
        <v>6</v>
      </c>
      <c r="B200" s="26" t="s">
        <v>136</v>
      </c>
      <c r="C200" s="170" t="s">
        <v>39</v>
      </c>
      <c r="D200" s="170">
        <v>93</v>
      </c>
      <c r="E200" s="170">
        <v>110</v>
      </c>
      <c r="F200" s="170">
        <v>107.8</v>
      </c>
      <c r="G200" s="170"/>
      <c r="H200" s="36">
        <f>F200/E200</f>
        <v>0.98</v>
      </c>
      <c r="I200" s="32">
        <f t="shared" si="19"/>
        <v>1</v>
      </c>
    </row>
    <row r="201" spans="1:9" s="51" customFormat="1" ht="25.5">
      <c r="A201" s="170">
        <v>7</v>
      </c>
      <c r="B201" s="26" t="s">
        <v>238</v>
      </c>
      <c r="C201" s="170" t="s">
        <v>39</v>
      </c>
      <c r="D201" s="170">
        <v>97.8</v>
      </c>
      <c r="E201" s="170" t="s">
        <v>239</v>
      </c>
      <c r="F201" s="170">
        <v>99.5</v>
      </c>
      <c r="G201" s="170"/>
      <c r="H201" s="36">
        <v>1</v>
      </c>
      <c r="I201" s="32">
        <f t="shared" si="19"/>
        <v>1</v>
      </c>
    </row>
    <row r="202" spans="1:9" s="51" customFormat="1" ht="178.5">
      <c r="A202" s="170">
        <v>8</v>
      </c>
      <c r="B202" s="26" t="s">
        <v>137</v>
      </c>
      <c r="C202" s="170" t="s">
        <v>39</v>
      </c>
      <c r="D202" s="170">
        <v>89.5</v>
      </c>
      <c r="E202" s="170" t="s">
        <v>375</v>
      </c>
      <c r="F202" s="170">
        <v>96.8</v>
      </c>
      <c r="G202" s="170"/>
      <c r="H202" s="36">
        <v>1</v>
      </c>
      <c r="I202" s="32">
        <f t="shared" si="19"/>
        <v>1</v>
      </c>
    </row>
    <row r="203" spans="1:9" s="51" customFormat="1" ht="38.25">
      <c r="A203" s="170">
        <v>9</v>
      </c>
      <c r="B203" s="139" t="s">
        <v>376</v>
      </c>
      <c r="C203" s="170" t="s">
        <v>39</v>
      </c>
      <c r="D203" s="170">
        <v>0.02</v>
      </c>
      <c r="E203" s="170" t="s">
        <v>377</v>
      </c>
      <c r="F203" s="170">
        <v>0.02</v>
      </c>
      <c r="G203" s="170"/>
      <c r="H203" s="36">
        <v>1</v>
      </c>
      <c r="I203" s="32">
        <f t="shared" si="19"/>
        <v>1</v>
      </c>
    </row>
    <row r="204" spans="1:9" s="51" customFormat="1" ht="38.25">
      <c r="A204" s="170">
        <v>10</v>
      </c>
      <c r="B204" s="26" t="s">
        <v>138</v>
      </c>
      <c r="C204" s="170" t="s">
        <v>39</v>
      </c>
      <c r="D204" s="170">
        <v>100</v>
      </c>
      <c r="E204" s="140">
        <v>100</v>
      </c>
      <c r="F204" s="170">
        <v>100</v>
      </c>
      <c r="G204" s="170"/>
      <c r="H204" s="36">
        <f>F204/E204</f>
        <v>1</v>
      </c>
      <c r="I204" s="32">
        <f t="shared" si="19"/>
        <v>1</v>
      </c>
    </row>
    <row r="205" spans="1:9" s="51" customFormat="1" ht="38.25">
      <c r="A205" s="170">
        <v>11</v>
      </c>
      <c r="B205" s="26" t="s">
        <v>139</v>
      </c>
      <c r="C205" s="170" t="s">
        <v>39</v>
      </c>
      <c r="D205" s="170">
        <v>100</v>
      </c>
      <c r="E205" s="140">
        <v>100</v>
      </c>
      <c r="F205" s="170">
        <v>100</v>
      </c>
      <c r="G205" s="170"/>
      <c r="H205" s="36">
        <f>F205/E205</f>
        <v>1</v>
      </c>
      <c r="I205" s="32">
        <f t="shared" si="19"/>
        <v>1</v>
      </c>
    </row>
    <row r="206" spans="1:9" s="51" customFormat="1" ht="51">
      <c r="A206" s="170">
        <v>12</v>
      </c>
      <c r="B206" s="26" t="s">
        <v>140</v>
      </c>
      <c r="C206" s="170" t="s">
        <v>72</v>
      </c>
      <c r="D206" s="170">
        <v>0</v>
      </c>
      <c r="E206" s="170">
        <v>0</v>
      </c>
      <c r="F206" s="170">
        <v>0</v>
      </c>
      <c r="G206" s="170"/>
      <c r="H206" s="36">
        <v>1</v>
      </c>
      <c r="I206" s="32">
        <v>1</v>
      </c>
    </row>
    <row r="207" spans="1:9" s="51" customFormat="1">
      <c r="A207" s="170">
        <v>13</v>
      </c>
      <c r="B207" s="26" t="s">
        <v>141</v>
      </c>
      <c r="C207" s="170" t="s">
        <v>39</v>
      </c>
      <c r="D207" s="170">
        <v>0</v>
      </c>
      <c r="E207" s="170">
        <v>0</v>
      </c>
      <c r="F207" s="170">
        <v>0</v>
      </c>
      <c r="G207" s="170"/>
      <c r="H207" s="36">
        <v>1</v>
      </c>
      <c r="I207" s="32">
        <v>1</v>
      </c>
    </row>
    <row r="208" spans="1:9" s="51" customFormat="1" ht="38.25">
      <c r="A208" s="170">
        <v>14</v>
      </c>
      <c r="B208" s="26" t="s">
        <v>378</v>
      </c>
      <c r="C208" s="170" t="s">
        <v>39</v>
      </c>
      <c r="D208" s="170">
        <v>100</v>
      </c>
      <c r="E208" s="170">
        <v>100</v>
      </c>
      <c r="F208" s="170">
        <v>100</v>
      </c>
      <c r="G208" s="170"/>
      <c r="H208" s="36">
        <f>F208/E208</f>
        <v>1</v>
      </c>
      <c r="I208" s="32">
        <f t="shared" si="19"/>
        <v>1</v>
      </c>
    </row>
    <row r="209" spans="1:9" s="51" customFormat="1" ht="17.25" customHeight="1">
      <c r="A209" s="267" t="s">
        <v>129</v>
      </c>
      <c r="B209" s="267"/>
      <c r="C209" s="267"/>
      <c r="D209" s="267"/>
      <c r="E209" s="267"/>
      <c r="F209" s="267"/>
      <c r="G209" s="267"/>
      <c r="H209" s="36"/>
      <c r="I209" s="32">
        <f t="shared" si="19"/>
        <v>0</v>
      </c>
    </row>
    <row r="210" spans="1:9" s="51" customFormat="1" ht="38.25">
      <c r="A210" s="170">
        <v>1</v>
      </c>
      <c r="B210" s="71" t="s">
        <v>144</v>
      </c>
      <c r="C210" s="170" t="s">
        <v>145</v>
      </c>
      <c r="D210" s="170">
        <v>53</v>
      </c>
      <c r="E210" s="170" t="s">
        <v>240</v>
      </c>
      <c r="F210" s="170">
        <v>52</v>
      </c>
      <c r="G210" s="170"/>
      <c r="H210" s="36">
        <v>1</v>
      </c>
      <c r="I210" s="32">
        <f t="shared" si="19"/>
        <v>1</v>
      </c>
    </row>
    <row r="211" spans="1:9" s="51" customFormat="1" ht="38.25">
      <c r="A211" s="170">
        <v>2</v>
      </c>
      <c r="B211" s="71" t="s">
        <v>146</v>
      </c>
      <c r="C211" s="170" t="s">
        <v>145</v>
      </c>
      <c r="D211" s="170">
        <v>53</v>
      </c>
      <c r="E211" s="170" t="s">
        <v>240</v>
      </c>
      <c r="F211" s="170">
        <v>53</v>
      </c>
      <c r="G211" s="170"/>
      <c r="H211" s="36">
        <v>1</v>
      </c>
      <c r="I211" s="32">
        <f t="shared" si="19"/>
        <v>1</v>
      </c>
    </row>
    <row r="212" spans="1:9" s="51" customFormat="1" ht="25.5">
      <c r="A212" s="170">
        <v>3</v>
      </c>
      <c r="B212" s="71" t="s">
        <v>147</v>
      </c>
      <c r="C212" s="170" t="s">
        <v>148</v>
      </c>
      <c r="D212" s="170">
        <v>72</v>
      </c>
      <c r="E212" s="170" t="s">
        <v>379</v>
      </c>
      <c r="F212" s="170">
        <v>72</v>
      </c>
      <c r="G212" s="170"/>
      <c r="H212" s="36">
        <v>1</v>
      </c>
      <c r="I212" s="32">
        <f t="shared" si="19"/>
        <v>1</v>
      </c>
    </row>
    <row r="213" spans="1:9" s="51" customFormat="1" ht="18.75" customHeight="1">
      <c r="A213" s="267" t="s">
        <v>149</v>
      </c>
      <c r="B213" s="267"/>
      <c r="C213" s="267"/>
      <c r="D213" s="267"/>
      <c r="E213" s="267"/>
      <c r="F213" s="267"/>
      <c r="G213" s="267"/>
      <c r="H213" s="36"/>
      <c r="I213" s="32">
        <f t="shared" si="19"/>
        <v>0</v>
      </c>
    </row>
    <row r="214" spans="1:9" s="51" customFormat="1" ht="38.25">
      <c r="A214" s="170">
        <v>1</v>
      </c>
      <c r="B214" s="71" t="s">
        <v>150</v>
      </c>
      <c r="C214" s="170" t="s">
        <v>45</v>
      </c>
      <c r="D214" s="170" t="s">
        <v>160</v>
      </c>
      <c r="E214" s="170" t="s">
        <v>46</v>
      </c>
      <c r="F214" s="177" t="s">
        <v>46</v>
      </c>
      <c r="G214" s="170"/>
      <c r="H214" s="36">
        <v>1</v>
      </c>
      <c r="I214" s="32">
        <f t="shared" si="19"/>
        <v>1</v>
      </c>
    </row>
    <row r="215" spans="1:9" s="51" customFormat="1" ht="25.5">
      <c r="A215" s="170">
        <v>2</v>
      </c>
      <c r="B215" s="71" t="s">
        <v>409</v>
      </c>
      <c r="C215" s="170" t="s">
        <v>39</v>
      </c>
      <c r="D215" s="170">
        <v>0</v>
      </c>
      <c r="E215" s="170">
        <v>0</v>
      </c>
      <c r="F215" s="170">
        <v>0</v>
      </c>
      <c r="G215" s="170"/>
      <c r="H215" s="36">
        <v>1</v>
      </c>
      <c r="I215" s="32">
        <v>1</v>
      </c>
    </row>
    <row r="216" spans="1:9" s="51" customFormat="1" ht="25.5">
      <c r="A216" s="170">
        <v>4</v>
      </c>
      <c r="B216" s="71" t="s">
        <v>151</v>
      </c>
      <c r="C216" s="170" t="s">
        <v>45</v>
      </c>
      <c r="D216" s="170" t="s">
        <v>46</v>
      </c>
      <c r="E216" s="177" t="s">
        <v>160</v>
      </c>
      <c r="F216" s="170" t="s">
        <v>160</v>
      </c>
      <c r="G216" s="170"/>
      <c r="H216" s="36"/>
      <c r="I216" s="32"/>
    </row>
    <row r="217" spans="1:9" s="51" customFormat="1" ht="25.5">
      <c r="A217" s="170">
        <v>5</v>
      </c>
      <c r="B217" s="71" t="s">
        <v>152</v>
      </c>
      <c r="C217" s="170" t="s">
        <v>39</v>
      </c>
      <c r="D217" s="170">
        <v>102.5</v>
      </c>
      <c r="E217" s="170" t="s">
        <v>380</v>
      </c>
      <c r="F217" s="170">
        <v>109.3</v>
      </c>
      <c r="G217" s="170"/>
      <c r="H217" s="36">
        <v>1</v>
      </c>
      <c r="I217" s="32">
        <f t="shared" si="19"/>
        <v>1</v>
      </c>
    </row>
    <row r="218" spans="1:9" s="51" customFormat="1" ht="131.25" customHeight="1">
      <c r="A218" s="170">
        <v>6</v>
      </c>
      <c r="B218" s="71" t="s">
        <v>153</v>
      </c>
      <c r="C218" s="170" t="s">
        <v>39</v>
      </c>
      <c r="D218" s="170">
        <v>100</v>
      </c>
      <c r="E218" s="90" t="s">
        <v>381</v>
      </c>
      <c r="F218" s="184">
        <v>100</v>
      </c>
      <c r="G218" s="170"/>
      <c r="H218" s="36">
        <v>1</v>
      </c>
      <c r="I218" s="32">
        <f t="shared" si="19"/>
        <v>1</v>
      </c>
    </row>
    <row r="219" spans="1:9" s="51" customFormat="1" ht="22.5" customHeight="1">
      <c r="A219" s="262" t="s">
        <v>382</v>
      </c>
      <c r="B219" s="262"/>
      <c r="C219" s="262"/>
      <c r="D219" s="262"/>
      <c r="E219" s="262"/>
      <c r="F219" s="262"/>
      <c r="G219" s="262"/>
      <c r="H219" s="102"/>
      <c r="I219" s="32">
        <f t="shared" si="19"/>
        <v>0</v>
      </c>
    </row>
    <row r="220" spans="1:9" s="51" customFormat="1" ht="59.25" customHeight="1">
      <c r="A220" s="170">
        <v>22</v>
      </c>
      <c r="B220" s="26" t="s">
        <v>173</v>
      </c>
      <c r="C220" s="90" t="s">
        <v>174</v>
      </c>
      <c r="D220" s="170">
        <v>100</v>
      </c>
      <c r="E220" s="170">
        <v>95</v>
      </c>
      <c r="F220" s="170">
        <v>99.9</v>
      </c>
      <c r="G220" s="170"/>
      <c r="H220" s="103">
        <v>1</v>
      </c>
      <c r="I220" s="32">
        <f t="shared" si="19"/>
        <v>1</v>
      </c>
    </row>
    <row r="221" spans="1:9" s="51" customFormat="1" ht="69" customHeight="1">
      <c r="A221" s="170">
        <v>23</v>
      </c>
      <c r="B221" s="26" t="s">
        <v>175</v>
      </c>
      <c r="C221" s="90" t="s">
        <v>176</v>
      </c>
      <c r="D221" s="170">
        <v>100</v>
      </c>
      <c r="E221" s="170">
        <v>95</v>
      </c>
      <c r="F221" s="170">
        <v>95</v>
      </c>
      <c r="G221" s="170"/>
      <c r="H221" s="103">
        <f t="shared" ref="H221:H226" si="20">F221/E221</f>
        <v>1</v>
      </c>
      <c r="I221" s="32">
        <f t="shared" si="19"/>
        <v>1</v>
      </c>
    </row>
    <row r="222" spans="1:9" s="51" customFormat="1" ht="25.5">
      <c r="A222" s="170">
        <v>24</v>
      </c>
      <c r="B222" s="26" t="s">
        <v>177</v>
      </c>
      <c r="C222" s="90" t="s">
        <v>178</v>
      </c>
      <c r="D222" s="170">
        <v>1</v>
      </c>
      <c r="E222" s="170">
        <v>1</v>
      </c>
      <c r="F222" s="170">
        <v>1</v>
      </c>
      <c r="G222" s="170"/>
      <c r="H222" s="103">
        <f t="shared" si="20"/>
        <v>1</v>
      </c>
      <c r="I222" s="32">
        <f t="shared" si="19"/>
        <v>1</v>
      </c>
    </row>
    <row r="223" spans="1:9" s="51" customFormat="1" ht="56.25">
      <c r="A223" s="170">
        <v>25</v>
      </c>
      <c r="B223" s="26" t="s">
        <v>179</v>
      </c>
      <c r="C223" s="90" t="s">
        <v>180</v>
      </c>
      <c r="D223" s="170">
        <v>100</v>
      </c>
      <c r="E223" s="170">
        <v>100</v>
      </c>
      <c r="F223" s="170">
        <v>100</v>
      </c>
      <c r="G223" s="170"/>
      <c r="H223" s="103">
        <f t="shared" si="20"/>
        <v>1</v>
      </c>
      <c r="I223" s="32">
        <f t="shared" si="19"/>
        <v>1</v>
      </c>
    </row>
    <row r="224" spans="1:9" s="51" customFormat="1" ht="56.25">
      <c r="A224" s="170">
        <v>26</v>
      </c>
      <c r="B224" s="26" t="s">
        <v>181</v>
      </c>
      <c r="C224" s="90" t="s">
        <v>180</v>
      </c>
      <c r="D224" s="170">
        <v>100</v>
      </c>
      <c r="E224" s="170">
        <v>100</v>
      </c>
      <c r="F224" s="170">
        <v>100</v>
      </c>
      <c r="G224" s="170"/>
      <c r="H224" s="103">
        <f t="shared" si="20"/>
        <v>1</v>
      </c>
      <c r="I224" s="32">
        <f t="shared" si="19"/>
        <v>1</v>
      </c>
    </row>
    <row r="225" spans="1:9" s="51" customFormat="1" ht="56.25">
      <c r="A225" s="170">
        <v>27</v>
      </c>
      <c r="B225" s="26" t="s">
        <v>182</v>
      </c>
      <c r="C225" s="90" t="s">
        <v>180</v>
      </c>
      <c r="D225" s="170">
        <v>100</v>
      </c>
      <c r="E225" s="170">
        <v>100</v>
      </c>
      <c r="F225" s="170">
        <v>100</v>
      </c>
      <c r="G225" s="170"/>
      <c r="H225" s="103">
        <f t="shared" si="20"/>
        <v>1</v>
      </c>
      <c r="I225" s="32">
        <f t="shared" si="19"/>
        <v>1</v>
      </c>
    </row>
    <row r="226" spans="1:9" s="51" customFormat="1" ht="56.25">
      <c r="A226" s="170">
        <v>28</v>
      </c>
      <c r="B226" s="26" t="s">
        <v>183</v>
      </c>
      <c r="C226" s="90" t="s">
        <v>180</v>
      </c>
      <c r="D226" s="170">
        <v>100</v>
      </c>
      <c r="E226" s="170">
        <v>100</v>
      </c>
      <c r="F226" s="170">
        <v>100</v>
      </c>
      <c r="G226" s="170"/>
      <c r="H226" s="103">
        <f t="shared" si="20"/>
        <v>1</v>
      </c>
      <c r="I226" s="32">
        <f t="shared" si="19"/>
        <v>1</v>
      </c>
    </row>
    <row r="227" spans="1:9" s="51" customFormat="1" ht="32.25" customHeight="1">
      <c r="A227" s="280" t="s">
        <v>219</v>
      </c>
      <c r="B227" s="280"/>
      <c r="C227" s="280"/>
      <c r="D227" s="280"/>
      <c r="E227" s="280"/>
      <c r="F227" s="280"/>
      <c r="G227" s="280"/>
      <c r="H227" s="104">
        <f>SUM(H229:H277)/SUM(I229:I277)</f>
        <v>0.89138888888888901</v>
      </c>
      <c r="I227" s="32"/>
    </row>
    <row r="228" spans="1:9" s="51" customFormat="1" ht="30.75" customHeight="1">
      <c r="A228" s="262" t="s">
        <v>220</v>
      </c>
      <c r="B228" s="262"/>
      <c r="C228" s="262"/>
      <c r="D228" s="262"/>
      <c r="E228" s="262"/>
      <c r="F228" s="262"/>
      <c r="G228" s="262"/>
      <c r="H228" s="105"/>
      <c r="I228" s="32"/>
    </row>
    <row r="229" spans="1:9" s="51" customFormat="1">
      <c r="A229" s="145">
        <v>1</v>
      </c>
      <c r="B229" s="91" t="s">
        <v>198</v>
      </c>
      <c r="C229" s="145" t="s">
        <v>39</v>
      </c>
      <c r="D229" s="165">
        <v>90</v>
      </c>
      <c r="E229" s="48">
        <v>90</v>
      </c>
      <c r="F229" s="165">
        <v>90</v>
      </c>
      <c r="G229" s="149"/>
      <c r="H229" s="109">
        <f>F229/E229</f>
        <v>1</v>
      </c>
      <c r="I229" s="32">
        <f t="shared" ref="I229:I277" si="21">IF(E229&gt;0,1,0)</f>
        <v>1</v>
      </c>
    </row>
    <row r="230" spans="1:9" s="51" customFormat="1">
      <c r="A230" s="145">
        <v>2</v>
      </c>
      <c r="B230" s="91" t="s">
        <v>199</v>
      </c>
      <c r="C230" s="48" t="s">
        <v>39</v>
      </c>
      <c r="D230" s="165">
        <v>100</v>
      </c>
      <c r="E230" s="48">
        <v>100</v>
      </c>
      <c r="F230" s="165">
        <v>100</v>
      </c>
      <c r="G230" s="149"/>
      <c r="H230" s="109">
        <f t="shared" ref="H230:H235" si="22">F230/E230</f>
        <v>1</v>
      </c>
      <c r="I230" s="32">
        <f t="shared" si="21"/>
        <v>1</v>
      </c>
    </row>
    <row r="231" spans="1:9" s="51" customFormat="1" ht="38.25">
      <c r="A231" s="145">
        <v>3</v>
      </c>
      <c r="B231" s="91" t="s">
        <v>200</v>
      </c>
      <c r="C231" s="48" t="s">
        <v>39</v>
      </c>
      <c r="D231" s="165">
        <v>100</v>
      </c>
      <c r="E231" s="48">
        <v>100</v>
      </c>
      <c r="F231" s="165">
        <v>100</v>
      </c>
      <c r="G231" s="149"/>
      <c r="H231" s="109">
        <f t="shared" si="22"/>
        <v>1</v>
      </c>
      <c r="I231" s="32">
        <f t="shared" si="21"/>
        <v>1</v>
      </c>
    </row>
    <row r="232" spans="1:9" s="51" customFormat="1" ht="38.25">
      <c r="A232" s="145">
        <v>4</v>
      </c>
      <c r="B232" s="91" t="s">
        <v>201</v>
      </c>
      <c r="C232" s="48" t="s">
        <v>39</v>
      </c>
      <c r="D232" s="165">
        <v>100</v>
      </c>
      <c r="E232" s="48">
        <v>100</v>
      </c>
      <c r="F232" s="165">
        <v>100</v>
      </c>
      <c r="G232" s="149"/>
      <c r="H232" s="109">
        <f t="shared" si="22"/>
        <v>1</v>
      </c>
      <c r="I232" s="32">
        <f t="shared" si="21"/>
        <v>1</v>
      </c>
    </row>
    <row r="233" spans="1:9" s="51" customFormat="1" ht="25.5">
      <c r="A233" s="145">
        <v>5</v>
      </c>
      <c r="B233" s="91" t="s">
        <v>202</v>
      </c>
      <c r="C233" s="48" t="s">
        <v>39</v>
      </c>
      <c r="D233" s="165">
        <v>100</v>
      </c>
      <c r="E233" s="48">
        <v>100</v>
      </c>
      <c r="F233" s="165">
        <v>100</v>
      </c>
      <c r="G233" s="149"/>
      <c r="H233" s="109">
        <f t="shared" si="22"/>
        <v>1</v>
      </c>
      <c r="I233" s="32">
        <f t="shared" si="21"/>
        <v>1</v>
      </c>
    </row>
    <row r="234" spans="1:9" s="51" customFormat="1" ht="25.5">
      <c r="A234" s="145">
        <v>6</v>
      </c>
      <c r="B234" s="91" t="s">
        <v>203</v>
      </c>
      <c r="C234" s="48" t="s">
        <v>39</v>
      </c>
      <c r="D234" s="69">
        <v>100</v>
      </c>
      <c r="E234" s="48">
        <v>100</v>
      </c>
      <c r="F234" s="69">
        <v>100</v>
      </c>
      <c r="G234" s="149"/>
      <c r="H234" s="109">
        <f t="shared" si="22"/>
        <v>1</v>
      </c>
      <c r="I234" s="32">
        <f t="shared" si="21"/>
        <v>1</v>
      </c>
    </row>
    <row r="235" spans="1:9" ht="51">
      <c r="A235" s="145">
        <v>7</v>
      </c>
      <c r="B235" s="91" t="s">
        <v>204</v>
      </c>
      <c r="C235" s="48" t="s">
        <v>39</v>
      </c>
      <c r="D235" s="69">
        <v>100</v>
      </c>
      <c r="E235" s="48">
        <v>100</v>
      </c>
      <c r="F235" s="69">
        <v>100</v>
      </c>
      <c r="G235" s="150"/>
      <c r="H235" s="109">
        <f t="shared" si="22"/>
        <v>1</v>
      </c>
      <c r="I235" s="32">
        <f t="shared" si="21"/>
        <v>1</v>
      </c>
    </row>
    <row r="236" spans="1:9" ht="33" customHeight="1">
      <c r="A236" s="262" t="s">
        <v>221</v>
      </c>
      <c r="B236" s="262"/>
      <c r="C236" s="262"/>
      <c r="D236" s="262"/>
      <c r="E236" s="262"/>
      <c r="F236" s="262"/>
      <c r="G236" s="262"/>
      <c r="H236" s="46"/>
      <c r="I236" s="32">
        <f t="shared" si="21"/>
        <v>0</v>
      </c>
    </row>
    <row r="237" spans="1:9" ht="25.5">
      <c r="A237" s="145">
        <v>1</v>
      </c>
      <c r="B237" s="73" t="s">
        <v>386</v>
      </c>
      <c r="C237" s="145" t="s">
        <v>39</v>
      </c>
      <c r="D237" s="165">
        <v>20</v>
      </c>
      <c r="E237" s="165">
        <v>60</v>
      </c>
      <c r="F237" s="165">
        <v>20</v>
      </c>
      <c r="G237" s="150"/>
      <c r="H237" s="106">
        <f>F237/E237</f>
        <v>0.33333333333333331</v>
      </c>
      <c r="I237" s="32">
        <f t="shared" si="21"/>
        <v>1</v>
      </c>
    </row>
    <row r="238" spans="1:9" ht="25.5">
      <c r="A238" s="145">
        <v>2</v>
      </c>
      <c r="B238" s="73" t="s">
        <v>383</v>
      </c>
      <c r="C238" s="145" t="s">
        <v>39</v>
      </c>
      <c r="D238" s="69">
        <v>99</v>
      </c>
      <c r="E238" s="165">
        <v>99</v>
      </c>
      <c r="F238" s="168">
        <v>99</v>
      </c>
      <c r="G238" s="150"/>
      <c r="H238" s="106">
        <f t="shared" ref="H238:H241" si="23">F238/E238</f>
        <v>1</v>
      </c>
      <c r="I238" s="32">
        <f t="shared" si="21"/>
        <v>1</v>
      </c>
    </row>
    <row r="239" spans="1:9" ht="38.25">
      <c r="A239" s="145">
        <v>3</v>
      </c>
      <c r="B239" s="73" t="s">
        <v>207</v>
      </c>
      <c r="C239" s="145" t="s">
        <v>384</v>
      </c>
      <c r="D239" s="69">
        <v>18</v>
      </c>
      <c r="E239" s="165">
        <v>48</v>
      </c>
      <c r="F239" s="168">
        <v>38</v>
      </c>
      <c r="G239" s="150"/>
      <c r="H239" s="106">
        <f t="shared" si="23"/>
        <v>0.79166666666666663</v>
      </c>
      <c r="I239" s="32">
        <f t="shared" si="21"/>
        <v>1</v>
      </c>
    </row>
    <row r="240" spans="1:9" ht="25.5">
      <c r="A240" s="145">
        <v>4</v>
      </c>
      <c r="B240" s="73" t="s">
        <v>206</v>
      </c>
      <c r="C240" s="145" t="s">
        <v>39</v>
      </c>
      <c r="D240" s="69">
        <v>100</v>
      </c>
      <c r="E240" s="165">
        <v>100</v>
      </c>
      <c r="F240" s="168">
        <v>100</v>
      </c>
      <c r="G240" s="150"/>
      <c r="H240" s="106">
        <f t="shared" si="23"/>
        <v>1</v>
      </c>
      <c r="I240" s="32">
        <f t="shared" si="21"/>
        <v>1</v>
      </c>
    </row>
    <row r="241" spans="1:9" ht="25.5">
      <c r="A241" s="145">
        <v>5</v>
      </c>
      <c r="B241" s="151" t="s">
        <v>205</v>
      </c>
      <c r="C241" s="145" t="s">
        <v>39</v>
      </c>
      <c r="D241" s="69">
        <v>100</v>
      </c>
      <c r="E241" s="165">
        <v>100</v>
      </c>
      <c r="F241" s="168">
        <v>100</v>
      </c>
      <c r="G241" s="150"/>
      <c r="H241" s="106">
        <f t="shared" si="23"/>
        <v>1</v>
      </c>
      <c r="I241" s="32">
        <f t="shared" si="21"/>
        <v>1</v>
      </c>
    </row>
    <row r="242" spans="1:9" ht="38.25">
      <c r="A242" s="145">
        <v>6</v>
      </c>
      <c r="B242" s="73" t="s">
        <v>208</v>
      </c>
      <c r="C242" s="145" t="s">
        <v>385</v>
      </c>
      <c r="D242" s="69">
        <v>0</v>
      </c>
      <c r="E242" s="165">
        <v>0</v>
      </c>
      <c r="F242" s="69">
        <v>0</v>
      </c>
      <c r="G242" s="150"/>
      <c r="H242" s="106"/>
      <c r="I242" s="32">
        <f t="shared" si="21"/>
        <v>0</v>
      </c>
    </row>
    <row r="243" spans="1:9" ht="21" customHeight="1">
      <c r="A243" s="269" t="s">
        <v>228</v>
      </c>
      <c r="B243" s="269"/>
      <c r="C243" s="269"/>
      <c r="D243" s="269"/>
      <c r="E243" s="269"/>
      <c r="F243" s="269"/>
      <c r="G243" s="269"/>
      <c r="H243" s="46"/>
      <c r="I243" s="32">
        <f t="shared" si="21"/>
        <v>0</v>
      </c>
    </row>
    <row r="244" spans="1:9" ht="38.25">
      <c r="A244" s="145">
        <v>1</v>
      </c>
      <c r="B244" s="73" t="s">
        <v>387</v>
      </c>
      <c r="C244" s="145" t="s">
        <v>39</v>
      </c>
      <c r="D244" s="69">
        <v>127.9</v>
      </c>
      <c r="E244" s="111">
        <v>90</v>
      </c>
      <c r="F244" s="210">
        <v>142.9</v>
      </c>
      <c r="G244" s="150"/>
      <c r="H244" s="106">
        <v>1</v>
      </c>
      <c r="I244" s="32">
        <f t="shared" si="21"/>
        <v>1</v>
      </c>
    </row>
    <row r="245" spans="1:9" ht="25.5">
      <c r="A245" s="145">
        <v>2</v>
      </c>
      <c r="B245" s="73" t="s">
        <v>388</v>
      </c>
      <c r="C245" s="145" t="s">
        <v>39</v>
      </c>
      <c r="D245" s="69">
        <v>170.8</v>
      </c>
      <c r="E245" s="111">
        <v>90</v>
      </c>
      <c r="F245" s="210">
        <v>190</v>
      </c>
      <c r="G245" s="150"/>
      <c r="H245" s="106">
        <v>1</v>
      </c>
      <c r="I245" s="32">
        <f t="shared" si="21"/>
        <v>1</v>
      </c>
    </row>
    <row r="246" spans="1:9" ht="38.25">
      <c r="A246" s="145">
        <v>3</v>
      </c>
      <c r="B246" s="71" t="s">
        <v>389</v>
      </c>
      <c r="C246" s="145" t="s">
        <v>39</v>
      </c>
      <c r="D246" s="69">
        <v>100</v>
      </c>
      <c r="E246" s="110">
        <v>100</v>
      </c>
      <c r="F246" s="210">
        <v>100</v>
      </c>
      <c r="G246" s="150"/>
      <c r="H246" s="106">
        <f t="shared" ref="H246:H249" si="24">F246/E246</f>
        <v>1</v>
      </c>
      <c r="I246" s="32">
        <f t="shared" si="21"/>
        <v>1</v>
      </c>
    </row>
    <row r="247" spans="1:9" ht="51">
      <c r="A247" s="145">
        <v>4</v>
      </c>
      <c r="B247" s="152" t="s">
        <v>390</v>
      </c>
      <c r="C247" s="145" t="s">
        <v>39</v>
      </c>
      <c r="D247" s="69">
        <v>238.7</v>
      </c>
      <c r="E247" s="110">
        <v>100</v>
      </c>
      <c r="F247" s="210">
        <v>232</v>
      </c>
      <c r="G247" s="150"/>
      <c r="H247" s="106">
        <v>1</v>
      </c>
      <c r="I247" s="32">
        <f t="shared" si="21"/>
        <v>1</v>
      </c>
    </row>
    <row r="248" spans="1:9">
      <c r="A248" s="145">
        <v>5</v>
      </c>
      <c r="B248" s="73" t="s">
        <v>391</v>
      </c>
      <c r="C248" s="145" t="s">
        <v>39</v>
      </c>
      <c r="D248" s="69">
        <v>121.4</v>
      </c>
      <c r="E248" s="110">
        <v>90</v>
      </c>
      <c r="F248" s="210">
        <v>243.9</v>
      </c>
      <c r="G248" s="150"/>
      <c r="H248" s="106">
        <v>1</v>
      </c>
      <c r="I248" s="32">
        <f t="shared" si="21"/>
        <v>1</v>
      </c>
    </row>
    <row r="249" spans="1:9" ht="38.25">
      <c r="A249" s="145">
        <v>6</v>
      </c>
      <c r="B249" s="73" t="s">
        <v>392</v>
      </c>
      <c r="C249" s="145" t="s">
        <v>39</v>
      </c>
      <c r="D249" s="69">
        <v>100</v>
      </c>
      <c r="E249" s="111">
        <v>100</v>
      </c>
      <c r="F249" s="210">
        <v>100</v>
      </c>
      <c r="G249" s="150"/>
      <c r="H249" s="106">
        <f t="shared" si="24"/>
        <v>1</v>
      </c>
      <c r="I249" s="32">
        <f t="shared" si="21"/>
        <v>1</v>
      </c>
    </row>
    <row r="250" spans="1:9" ht="25.5">
      <c r="A250" s="145">
        <v>7</v>
      </c>
      <c r="B250" s="73" t="s">
        <v>393</v>
      </c>
      <c r="C250" s="145" t="s">
        <v>39</v>
      </c>
      <c r="D250" s="69">
        <v>310</v>
      </c>
      <c r="E250" s="110">
        <v>100</v>
      </c>
      <c r="F250" s="210">
        <v>240</v>
      </c>
      <c r="G250" s="150"/>
      <c r="H250" s="106">
        <v>1</v>
      </c>
      <c r="I250" s="32">
        <f t="shared" si="21"/>
        <v>1</v>
      </c>
    </row>
    <row r="251" spans="1:9" ht="38.25">
      <c r="A251" s="145">
        <v>8</v>
      </c>
      <c r="B251" s="73" t="s">
        <v>394</v>
      </c>
      <c r="C251" s="145" t="s">
        <v>39</v>
      </c>
      <c r="D251" s="69">
        <v>110.8</v>
      </c>
      <c r="E251" s="110">
        <v>90</v>
      </c>
      <c r="F251" s="210">
        <v>110.9</v>
      </c>
      <c r="G251" s="150"/>
      <c r="H251" s="106">
        <v>1</v>
      </c>
      <c r="I251" s="32">
        <f t="shared" si="21"/>
        <v>1</v>
      </c>
    </row>
    <row r="252" spans="1:9">
      <c r="A252" s="145">
        <v>9</v>
      </c>
      <c r="B252" s="73" t="s">
        <v>395</v>
      </c>
      <c r="C252" s="145" t="s">
        <v>39</v>
      </c>
      <c r="D252" s="69">
        <v>202.1</v>
      </c>
      <c r="E252" s="110">
        <v>90</v>
      </c>
      <c r="F252" s="210">
        <v>188</v>
      </c>
      <c r="G252" s="150"/>
      <c r="H252" s="106">
        <v>1</v>
      </c>
      <c r="I252" s="32">
        <f t="shared" si="21"/>
        <v>1</v>
      </c>
    </row>
    <row r="253" spans="1:9" ht="25.5">
      <c r="A253" s="145">
        <v>10</v>
      </c>
      <c r="B253" s="73" t="s">
        <v>396</v>
      </c>
      <c r="C253" s="145" t="s">
        <v>222</v>
      </c>
      <c r="D253" s="69">
        <v>0</v>
      </c>
      <c r="E253" s="111">
        <v>1</v>
      </c>
      <c r="F253" s="210">
        <v>1</v>
      </c>
      <c r="G253" s="150"/>
      <c r="H253" s="106"/>
      <c r="I253" s="32">
        <f t="shared" si="21"/>
        <v>1</v>
      </c>
    </row>
    <row r="254" spans="1:9" ht="25.5">
      <c r="A254" s="145">
        <v>11</v>
      </c>
      <c r="B254" s="73" t="s">
        <v>397</v>
      </c>
      <c r="C254" s="145" t="s">
        <v>104</v>
      </c>
      <c r="D254" s="69">
        <v>888.7</v>
      </c>
      <c r="E254" s="111">
        <v>293</v>
      </c>
      <c r="F254" s="210">
        <v>293</v>
      </c>
      <c r="G254" s="150"/>
      <c r="H254" s="106">
        <v>1</v>
      </c>
      <c r="I254" s="32">
        <f t="shared" si="21"/>
        <v>1</v>
      </c>
    </row>
    <row r="255" spans="1:9">
      <c r="A255" s="162">
        <v>12</v>
      </c>
      <c r="B255" s="73" t="s">
        <v>412</v>
      </c>
      <c r="C255" s="162" t="s">
        <v>165</v>
      </c>
      <c r="D255" s="69"/>
      <c r="E255" s="48"/>
      <c r="F255" s="69"/>
      <c r="G255" s="150"/>
      <c r="H255" s="106"/>
      <c r="I255" s="32">
        <f t="shared" si="21"/>
        <v>0</v>
      </c>
    </row>
    <row r="256" spans="1:9">
      <c r="A256" s="162"/>
      <c r="B256" s="73" t="s">
        <v>413</v>
      </c>
      <c r="C256" s="162"/>
      <c r="D256" s="69"/>
      <c r="E256" s="48" t="s">
        <v>46</v>
      </c>
      <c r="F256" s="169" t="s">
        <v>160</v>
      </c>
      <c r="G256" s="150"/>
      <c r="H256" s="106">
        <v>0</v>
      </c>
      <c r="I256" s="32">
        <f t="shared" si="21"/>
        <v>1</v>
      </c>
    </row>
    <row r="257" spans="1:9">
      <c r="A257" s="162"/>
      <c r="B257" s="73" t="s">
        <v>414</v>
      </c>
      <c r="C257" s="162"/>
      <c r="D257" s="69"/>
      <c r="E257" s="48" t="s">
        <v>46</v>
      </c>
      <c r="F257" s="169" t="s">
        <v>160</v>
      </c>
      <c r="G257" s="150"/>
      <c r="H257" s="106">
        <v>0</v>
      </c>
      <c r="I257" s="32"/>
    </row>
    <row r="258" spans="1:9">
      <c r="A258" s="162"/>
      <c r="B258" s="73" t="s">
        <v>415</v>
      </c>
      <c r="C258" s="162"/>
      <c r="D258" s="69"/>
      <c r="E258" s="48" t="s">
        <v>46</v>
      </c>
      <c r="F258" s="169" t="s">
        <v>160</v>
      </c>
      <c r="G258" s="150"/>
      <c r="H258" s="106">
        <v>0</v>
      </c>
      <c r="I258" s="32"/>
    </row>
    <row r="259" spans="1:9">
      <c r="A259" s="162"/>
      <c r="B259" s="73" t="s">
        <v>416</v>
      </c>
      <c r="C259" s="162"/>
      <c r="D259" s="69"/>
      <c r="E259" s="48" t="s">
        <v>46</v>
      </c>
      <c r="F259" s="169" t="s">
        <v>160</v>
      </c>
      <c r="G259" s="150"/>
      <c r="H259" s="106">
        <v>0</v>
      </c>
      <c r="I259" s="32"/>
    </row>
    <row r="260" spans="1:9">
      <c r="A260" s="162"/>
      <c r="B260" s="73" t="s">
        <v>417</v>
      </c>
      <c r="C260" s="162"/>
      <c r="D260" s="69"/>
      <c r="E260" s="48" t="s">
        <v>46</v>
      </c>
      <c r="F260" s="169" t="s">
        <v>160</v>
      </c>
      <c r="G260" s="150"/>
      <c r="H260" s="106">
        <v>0</v>
      </c>
      <c r="I260" s="32"/>
    </row>
    <row r="261" spans="1:9" ht="25.5">
      <c r="A261" s="162">
        <v>13</v>
      </c>
      <c r="B261" s="73" t="s">
        <v>418</v>
      </c>
      <c r="C261" s="162" t="s">
        <v>165</v>
      </c>
      <c r="D261" s="69"/>
      <c r="E261" s="48" t="s">
        <v>46</v>
      </c>
      <c r="F261" s="69" t="s">
        <v>160</v>
      </c>
      <c r="G261" s="150"/>
      <c r="H261" s="106">
        <v>0</v>
      </c>
      <c r="I261" s="32">
        <f t="shared" si="21"/>
        <v>1</v>
      </c>
    </row>
    <row r="262" spans="1:9">
      <c r="A262" s="269" t="s">
        <v>229</v>
      </c>
      <c r="B262" s="269"/>
      <c r="C262" s="269"/>
      <c r="D262" s="269"/>
      <c r="E262" s="269"/>
      <c r="F262" s="269"/>
      <c r="G262" s="269"/>
      <c r="H262" s="141"/>
      <c r="I262" s="32">
        <f t="shared" si="21"/>
        <v>0</v>
      </c>
    </row>
    <row r="263" spans="1:9" ht="38.25">
      <c r="A263" s="145">
        <v>1</v>
      </c>
      <c r="B263" s="73" t="s">
        <v>209</v>
      </c>
      <c r="C263" s="145" t="s">
        <v>109</v>
      </c>
      <c r="D263" s="69">
        <v>0</v>
      </c>
      <c r="E263" s="165">
        <v>0</v>
      </c>
      <c r="F263" s="69">
        <v>0</v>
      </c>
      <c r="G263" s="150"/>
      <c r="H263" s="106"/>
      <c r="I263" s="32">
        <f t="shared" si="21"/>
        <v>0</v>
      </c>
    </row>
    <row r="264" spans="1:9" ht="51">
      <c r="A264" s="145">
        <v>2</v>
      </c>
      <c r="B264" s="73" t="s">
        <v>210</v>
      </c>
      <c r="C264" s="145" t="s">
        <v>39</v>
      </c>
      <c r="D264" s="69">
        <v>100</v>
      </c>
      <c r="E264" s="165">
        <v>100</v>
      </c>
      <c r="F264" s="69">
        <v>100</v>
      </c>
      <c r="G264" s="150"/>
      <c r="H264" s="106">
        <f t="shared" ref="H264:H267" si="25">F264/E264</f>
        <v>1</v>
      </c>
      <c r="I264" s="32">
        <f t="shared" si="21"/>
        <v>1</v>
      </c>
    </row>
    <row r="265" spans="1:9" ht="38.25">
      <c r="A265" s="145">
        <v>3</v>
      </c>
      <c r="B265" s="71" t="s">
        <v>211</v>
      </c>
      <c r="C265" s="145" t="s">
        <v>39</v>
      </c>
      <c r="D265" s="69">
        <v>100</v>
      </c>
      <c r="E265" s="165">
        <v>100</v>
      </c>
      <c r="F265" s="69">
        <v>100</v>
      </c>
      <c r="G265" s="150"/>
      <c r="H265" s="106">
        <f t="shared" si="25"/>
        <v>1</v>
      </c>
      <c r="I265" s="32">
        <f t="shared" si="21"/>
        <v>1</v>
      </c>
    </row>
    <row r="266" spans="1:9" ht="25.5">
      <c r="A266" s="145">
        <v>4</v>
      </c>
      <c r="B266" s="152" t="s">
        <v>212</v>
      </c>
      <c r="C266" s="145" t="s">
        <v>39</v>
      </c>
      <c r="D266" s="69">
        <v>100</v>
      </c>
      <c r="E266" s="165">
        <v>100</v>
      </c>
      <c r="F266" s="69">
        <v>100</v>
      </c>
      <c r="G266" s="150"/>
      <c r="H266" s="106">
        <f t="shared" si="25"/>
        <v>1</v>
      </c>
      <c r="I266" s="32">
        <f t="shared" si="21"/>
        <v>1</v>
      </c>
    </row>
    <row r="267" spans="1:9" ht="25.5">
      <c r="A267" s="145">
        <v>5</v>
      </c>
      <c r="B267" s="73" t="s">
        <v>213</v>
      </c>
      <c r="C267" s="145" t="s">
        <v>39</v>
      </c>
      <c r="D267" s="69">
        <v>100</v>
      </c>
      <c r="E267" s="165">
        <v>100</v>
      </c>
      <c r="F267" s="69">
        <v>100</v>
      </c>
      <c r="G267" s="150"/>
      <c r="H267" s="106">
        <f t="shared" si="25"/>
        <v>1</v>
      </c>
      <c r="I267" s="32">
        <f t="shared" si="21"/>
        <v>1</v>
      </c>
    </row>
    <row r="268" spans="1:9" ht="27.75" customHeight="1">
      <c r="A268" s="262" t="s">
        <v>227</v>
      </c>
      <c r="B268" s="262"/>
      <c r="C268" s="262"/>
      <c r="D268" s="262"/>
      <c r="E268" s="262"/>
      <c r="F268" s="262"/>
      <c r="G268" s="262"/>
      <c r="H268" s="46"/>
      <c r="I268" s="32">
        <f t="shared" si="21"/>
        <v>0</v>
      </c>
    </row>
    <row r="269" spans="1:9" ht="45">
      <c r="A269" s="145">
        <v>32</v>
      </c>
      <c r="B269" s="73" t="s">
        <v>214</v>
      </c>
      <c r="C269" s="153" t="s">
        <v>223</v>
      </c>
      <c r="D269" s="69">
        <v>98.7</v>
      </c>
      <c r="E269" s="177">
        <v>100</v>
      </c>
      <c r="F269" s="69">
        <v>99.3</v>
      </c>
      <c r="G269" s="163"/>
      <c r="H269" s="106">
        <f>F269/E269</f>
        <v>0.99299999999999999</v>
      </c>
      <c r="I269" s="32">
        <f t="shared" si="21"/>
        <v>1</v>
      </c>
    </row>
    <row r="270" spans="1:9" ht="45">
      <c r="A270" s="145">
        <v>33</v>
      </c>
      <c r="B270" s="73" t="s">
        <v>215</v>
      </c>
      <c r="C270" s="153" t="s">
        <v>223</v>
      </c>
      <c r="D270" s="69">
        <v>105.6</v>
      </c>
      <c r="E270" s="177">
        <v>100</v>
      </c>
      <c r="F270" s="69">
        <v>104.2</v>
      </c>
      <c r="G270" s="145"/>
      <c r="H270" s="106">
        <v>1</v>
      </c>
      <c r="I270" s="32">
        <f t="shared" si="21"/>
        <v>1</v>
      </c>
    </row>
    <row r="271" spans="1:9" ht="67.5">
      <c r="A271" s="145">
        <v>34</v>
      </c>
      <c r="B271" s="73" t="s">
        <v>216</v>
      </c>
      <c r="C271" s="153" t="s">
        <v>226</v>
      </c>
      <c r="D271" s="69">
        <v>97.8</v>
      </c>
      <c r="E271" s="177">
        <v>100</v>
      </c>
      <c r="F271" s="69">
        <v>97.2</v>
      </c>
      <c r="G271" s="163"/>
      <c r="H271" s="106">
        <f t="shared" ref="H271:H277" si="26">F271/E271</f>
        <v>0.97199999999999998</v>
      </c>
      <c r="I271" s="32">
        <f t="shared" si="21"/>
        <v>1</v>
      </c>
    </row>
    <row r="272" spans="1:9" ht="38.25">
      <c r="A272" s="145">
        <v>35</v>
      </c>
      <c r="B272" s="71" t="s">
        <v>217</v>
      </c>
      <c r="C272" s="90" t="s">
        <v>109</v>
      </c>
      <c r="D272" s="69">
        <v>0</v>
      </c>
      <c r="E272" s="177">
        <v>0</v>
      </c>
      <c r="F272" s="69">
        <v>0</v>
      </c>
      <c r="G272" s="145"/>
      <c r="H272" s="106"/>
      <c r="I272" s="32">
        <f t="shared" si="21"/>
        <v>0</v>
      </c>
    </row>
    <row r="273" spans="1:9" ht="38.25">
      <c r="A273" s="145">
        <v>36</v>
      </c>
      <c r="B273" s="71" t="s">
        <v>218</v>
      </c>
      <c r="C273" s="90" t="s">
        <v>224</v>
      </c>
      <c r="D273" s="69">
        <v>0</v>
      </c>
      <c r="E273" s="177">
        <v>0</v>
      </c>
      <c r="F273" s="69">
        <v>0</v>
      </c>
      <c r="G273" s="145"/>
      <c r="H273" s="106"/>
      <c r="I273" s="32">
        <f t="shared" si="21"/>
        <v>0</v>
      </c>
    </row>
    <row r="274" spans="1:9" ht="56.25">
      <c r="A274" s="145">
        <v>37</v>
      </c>
      <c r="B274" s="71" t="s">
        <v>179</v>
      </c>
      <c r="C274" s="90" t="s">
        <v>180</v>
      </c>
      <c r="D274" s="27">
        <v>100</v>
      </c>
      <c r="E274" s="177">
        <v>100</v>
      </c>
      <c r="F274" s="27">
        <v>100</v>
      </c>
      <c r="G274" s="145"/>
      <c r="H274" s="106">
        <f t="shared" si="26"/>
        <v>1</v>
      </c>
      <c r="I274" s="32">
        <f t="shared" si="21"/>
        <v>1</v>
      </c>
    </row>
    <row r="275" spans="1:9" ht="56.25">
      <c r="A275" s="145">
        <v>38</v>
      </c>
      <c r="B275" s="71" t="s">
        <v>398</v>
      </c>
      <c r="C275" s="90" t="s">
        <v>180</v>
      </c>
      <c r="D275" s="27">
        <v>95</v>
      </c>
      <c r="E275" s="177">
        <v>95</v>
      </c>
      <c r="F275" s="27">
        <v>95</v>
      </c>
      <c r="G275" s="145"/>
      <c r="H275" s="106">
        <f t="shared" si="26"/>
        <v>1</v>
      </c>
      <c r="I275" s="32">
        <f t="shared" si="21"/>
        <v>1</v>
      </c>
    </row>
    <row r="276" spans="1:9" ht="56.25">
      <c r="A276" s="145">
        <v>39</v>
      </c>
      <c r="B276" s="71" t="s">
        <v>182</v>
      </c>
      <c r="C276" s="90" t="s">
        <v>180</v>
      </c>
      <c r="D276" s="165">
        <v>95</v>
      </c>
      <c r="E276" s="177">
        <v>95</v>
      </c>
      <c r="F276" s="177">
        <v>95</v>
      </c>
      <c r="G276" s="145"/>
      <c r="H276" s="106">
        <f t="shared" si="26"/>
        <v>1</v>
      </c>
      <c r="I276" s="32">
        <f t="shared" si="21"/>
        <v>1</v>
      </c>
    </row>
    <row r="277" spans="1:9" ht="56.25">
      <c r="A277" s="145">
        <v>40</v>
      </c>
      <c r="B277" s="71" t="s">
        <v>183</v>
      </c>
      <c r="C277" s="90" t="s">
        <v>225</v>
      </c>
      <c r="D277" s="165">
        <v>90</v>
      </c>
      <c r="E277" s="177">
        <v>90</v>
      </c>
      <c r="F277" s="177">
        <v>90</v>
      </c>
      <c r="G277" s="145"/>
      <c r="H277" s="106">
        <f t="shared" si="26"/>
        <v>1</v>
      </c>
      <c r="I277" s="32">
        <f t="shared" si="21"/>
        <v>1</v>
      </c>
    </row>
    <row r="278" spans="1:9" ht="41.25" customHeight="1">
      <c r="A278" s="280" t="s">
        <v>322</v>
      </c>
      <c r="B278" s="280"/>
      <c r="C278" s="280"/>
      <c r="D278" s="280"/>
      <c r="E278" s="280"/>
      <c r="F278" s="280"/>
      <c r="G278" s="280"/>
      <c r="H278" s="104">
        <f>SUM(H279:H282)/SUM(I279:I282)</f>
        <v>1</v>
      </c>
    </row>
    <row r="279" spans="1:9">
      <c r="A279" s="145">
        <v>1</v>
      </c>
      <c r="B279" s="154" t="s">
        <v>402</v>
      </c>
      <c r="C279" s="48" t="s">
        <v>60</v>
      </c>
      <c r="D279" s="48">
        <v>76</v>
      </c>
      <c r="E279" s="48">
        <v>97</v>
      </c>
      <c r="F279" s="48">
        <v>70</v>
      </c>
      <c r="G279" s="162"/>
      <c r="H279" s="144">
        <v>1</v>
      </c>
      <c r="I279" s="143">
        <v>1</v>
      </c>
    </row>
    <row r="280" spans="1:9">
      <c r="A280" s="145">
        <v>2</v>
      </c>
      <c r="B280" s="154" t="s">
        <v>399</v>
      </c>
      <c r="C280" s="48" t="s">
        <v>403</v>
      </c>
      <c r="D280" s="48">
        <v>14</v>
      </c>
      <c r="E280" s="48">
        <v>14</v>
      </c>
      <c r="F280" s="48">
        <v>12</v>
      </c>
      <c r="G280" s="162"/>
      <c r="H280" s="144">
        <v>1</v>
      </c>
      <c r="I280" s="143">
        <v>1</v>
      </c>
    </row>
    <row r="281" spans="1:9">
      <c r="A281" s="145">
        <v>3</v>
      </c>
      <c r="B281" s="154" t="s">
        <v>400</v>
      </c>
      <c r="C281" s="48" t="s">
        <v>403</v>
      </c>
      <c r="D281" s="48">
        <v>100</v>
      </c>
      <c r="E281" s="48">
        <v>144</v>
      </c>
      <c r="F281" s="48">
        <v>106</v>
      </c>
      <c r="G281" s="162"/>
      <c r="H281" s="144">
        <v>1</v>
      </c>
      <c r="I281" s="143">
        <v>1</v>
      </c>
    </row>
    <row r="282" spans="1:9">
      <c r="A282" s="145">
        <v>4</v>
      </c>
      <c r="B282" s="154" t="s">
        <v>401</v>
      </c>
      <c r="C282" s="48" t="s">
        <v>403</v>
      </c>
      <c r="D282" s="48">
        <v>15</v>
      </c>
      <c r="E282" s="48">
        <v>24</v>
      </c>
      <c r="F282" s="48">
        <v>4</v>
      </c>
      <c r="G282" s="162"/>
      <c r="H282" s="144">
        <v>1</v>
      </c>
      <c r="I282" s="143">
        <v>1</v>
      </c>
    </row>
    <row r="283" spans="1:9">
      <c r="A283" s="155"/>
      <c r="B283" s="41"/>
      <c r="C283" s="41"/>
      <c r="D283" s="41"/>
      <c r="E283" s="41"/>
      <c r="F283" s="41"/>
      <c r="G283" s="41"/>
    </row>
  </sheetData>
  <mergeCells count="59">
    <mergeCell ref="A278:G278"/>
    <mergeCell ref="G149:G153"/>
    <mergeCell ref="C149:C153"/>
    <mergeCell ref="D149:D153"/>
    <mergeCell ref="E149:E153"/>
    <mergeCell ref="F149:F153"/>
    <mergeCell ref="A149:A153"/>
    <mergeCell ref="A209:G209"/>
    <mergeCell ref="A213:G213"/>
    <mergeCell ref="A219:G219"/>
    <mergeCell ref="A236:G236"/>
    <mergeCell ref="A227:G227"/>
    <mergeCell ref="A243:G243"/>
    <mergeCell ref="A262:G262"/>
    <mergeCell ref="A268:G268"/>
    <mergeCell ref="A76:A77"/>
    <mergeCell ref="B76:B77"/>
    <mergeCell ref="B99:B100"/>
    <mergeCell ref="A99:A100"/>
    <mergeCell ref="A84:G84"/>
    <mergeCell ref="A98:G98"/>
    <mergeCell ref="A66:G66"/>
    <mergeCell ref="A74:G74"/>
    <mergeCell ref="A75:G75"/>
    <mergeCell ref="A45:G45"/>
    <mergeCell ref="A46:G46"/>
    <mergeCell ref="A57:G57"/>
    <mergeCell ref="D4:D5"/>
    <mergeCell ref="A63:G63"/>
    <mergeCell ref="G3:G5"/>
    <mergeCell ref="A49:G49"/>
    <mergeCell ref="A51:G51"/>
    <mergeCell ref="A1:G1"/>
    <mergeCell ref="A40:G40"/>
    <mergeCell ref="A42:A44"/>
    <mergeCell ref="C42:C44"/>
    <mergeCell ref="A32:G32"/>
    <mergeCell ref="A2:G2"/>
    <mergeCell ref="A7:G7"/>
    <mergeCell ref="A8:G8"/>
    <mergeCell ref="A13:G13"/>
    <mergeCell ref="A23:G23"/>
    <mergeCell ref="A29:G29"/>
    <mergeCell ref="D3:F3"/>
    <mergeCell ref="E4:F4"/>
    <mergeCell ref="A3:A5"/>
    <mergeCell ref="B3:B5"/>
    <mergeCell ref="C3:C5"/>
    <mergeCell ref="A106:G106"/>
    <mergeCell ref="A111:G111"/>
    <mergeCell ref="A126:G126"/>
    <mergeCell ref="A228:G228"/>
    <mergeCell ref="A112:G112"/>
    <mergeCell ref="A136:G136"/>
    <mergeCell ref="A164:G164"/>
    <mergeCell ref="A171:G171"/>
    <mergeCell ref="A181:G181"/>
    <mergeCell ref="A193:G193"/>
    <mergeCell ref="A194:G194"/>
  </mergeCells>
  <pageMargins left="0.59055118110236227" right="0.39370078740157483" top="0.39370078740157483" bottom="0.39370078740157483" header="0" footer="0"/>
  <pageSetup paperSize="9" scale="77" fitToHeight="1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План мероприятий</vt:lpstr>
      <vt:lpstr>Показатели</vt:lpstr>
      <vt:lpstr>Лист3</vt:lpstr>
      <vt:lpstr>Показатели!_GoBack</vt:lpstr>
      <vt:lpstr>'План мероприятий'!Область_печати</vt:lpstr>
      <vt:lpstr>Показатели!Область_печати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2023-08-24T07:08:20Z</dcterms:modified>
</cp:coreProperties>
</file>