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лан мероприятий" sheetId="1" r:id="rId1"/>
    <sheet name="Показатели" sheetId="2" r:id="rId2"/>
    <sheet name="Лист3" sheetId="3" r:id="rId3"/>
  </sheets>
  <definedNames>
    <definedName name="_ftn1" localSheetId="1">Показатели!#REF!</definedName>
    <definedName name="_ftnref1" localSheetId="1">Показатели!#REF!</definedName>
    <definedName name="_GoBack" localSheetId="1">Показатели!$B$98</definedName>
    <definedName name="_xlnm.Print_Area" localSheetId="1">Показатели!$A$1:$G$265</definedName>
  </definedNames>
  <calcPr calcId="125725"/>
</workbook>
</file>

<file path=xl/calcChain.xml><?xml version="1.0" encoding="utf-8"?>
<calcChain xmlns="http://schemas.openxmlformats.org/spreadsheetml/2006/main">
  <c r="K60" i="1"/>
  <c r="I60"/>
  <c r="H60"/>
  <c r="H217" i="2" l="1"/>
  <c r="H74"/>
  <c r="H182"/>
  <c r="H200"/>
  <c r="H150" l="1"/>
  <c r="H152"/>
  <c r="H180"/>
  <c r="H165"/>
  <c r="H127"/>
  <c r="I127" s="1"/>
  <c r="H129"/>
  <c r="H130"/>
  <c r="I130" s="1"/>
  <c r="H132"/>
  <c r="I132" s="1"/>
  <c r="H133"/>
  <c r="I133" s="1"/>
  <c r="H134"/>
  <c r="I134" s="1"/>
  <c r="H135"/>
  <c r="I135" s="1"/>
  <c r="H136"/>
  <c r="I136" s="1"/>
  <c r="I246"/>
  <c r="H235"/>
  <c r="H237"/>
  <c r="H239"/>
  <c r="H240"/>
  <c r="H241"/>
  <c r="H242"/>
  <c r="H244"/>
  <c r="H232"/>
  <c r="I232" s="1"/>
  <c r="H207"/>
  <c r="H201"/>
  <c r="H197"/>
  <c r="I197" s="1"/>
  <c r="H194"/>
  <c r="H193"/>
  <c r="H191"/>
  <c r="H188"/>
  <c r="H190"/>
  <c r="I129" l="1"/>
  <c r="H174"/>
  <c r="H175"/>
  <c r="H176"/>
  <c r="H178"/>
  <c r="H179"/>
  <c r="H181"/>
  <c r="I181" s="1"/>
  <c r="H168"/>
  <c r="H169"/>
  <c r="I169" s="1"/>
  <c r="H170"/>
  <c r="I170" s="1"/>
  <c r="H137"/>
  <c r="I137" s="1"/>
  <c r="H138"/>
  <c r="I138" s="1"/>
  <c r="H139"/>
  <c r="I139" s="1"/>
  <c r="H140"/>
  <c r="I140" s="1"/>
  <c r="H141"/>
  <c r="I141" s="1"/>
  <c r="H146"/>
  <c r="I146" s="1"/>
  <c r="H147"/>
  <c r="I147" s="1"/>
  <c r="H148"/>
  <c r="I148" s="1"/>
  <c r="H149"/>
  <c r="I149" s="1"/>
  <c r="I150"/>
  <c r="I151"/>
  <c r="I152"/>
  <c r="H153"/>
  <c r="I153" s="1"/>
  <c r="H154"/>
  <c r="I154" s="1"/>
  <c r="H155"/>
  <c r="I155" s="1"/>
  <c r="H156"/>
  <c r="I156"/>
  <c r="H116"/>
  <c r="I116" s="1"/>
  <c r="H117"/>
  <c r="I117" s="1"/>
  <c r="H109"/>
  <c r="I109" s="1"/>
  <c r="D109"/>
  <c r="H102"/>
  <c r="H96"/>
  <c r="I96" s="1"/>
  <c r="H83"/>
  <c r="I83" s="1"/>
  <c r="F77"/>
  <c r="O57" i="1"/>
  <c r="N57"/>
  <c r="M57"/>
  <c r="L57"/>
  <c r="K57"/>
  <c r="J57"/>
  <c r="I57"/>
  <c r="H57"/>
  <c r="G57"/>
  <c r="F57"/>
  <c r="E57"/>
  <c r="D57"/>
  <c r="H70" i="2"/>
  <c r="I70" s="1"/>
  <c r="H71"/>
  <c r="I71" s="1"/>
  <c r="H72"/>
  <c r="I72" s="1"/>
  <c r="H73"/>
  <c r="I73" s="1"/>
  <c r="H48"/>
  <c r="I48" s="1"/>
  <c r="H43"/>
  <c r="I43" s="1"/>
  <c r="H39"/>
  <c r="I39" s="1"/>
  <c r="H37"/>
  <c r="I37" s="1"/>
  <c r="H36"/>
  <c r="I36" s="1"/>
  <c r="H33"/>
  <c r="E65" i="1"/>
  <c r="C65"/>
  <c r="S27"/>
  <c r="Q27"/>
  <c r="D27"/>
  <c r="E27"/>
  <c r="F27"/>
  <c r="G27"/>
  <c r="H27"/>
  <c r="I27"/>
  <c r="J27"/>
  <c r="K27"/>
  <c r="L27"/>
  <c r="M27"/>
  <c r="N27"/>
  <c r="O27"/>
  <c r="H260" i="2"/>
  <c r="H253"/>
  <c r="H254"/>
  <c r="H257"/>
  <c r="H258"/>
  <c r="H259"/>
  <c r="H252"/>
  <c r="H228"/>
  <c r="H229"/>
  <c r="H230"/>
  <c r="H231"/>
  <c r="H227"/>
  <c r="H220"/>
  <c r="H221"/>
  <c r="H222"/>
  <c r="H223"/>
  <c r="H224"/>
  <c r="H225"/>
  <c r="H219"/>
  <c r="H247"/>
  <c r="H248"/>
  <c r="H249"/>
  <c r="H250"/>
  <c r="H234"/>
  <c r="H189"/>
  <c r="H115" l="1"/>
  <c r="I115" s="1"/>
  <c r="I102" l="1"/>
  <c r="I165"/>
  <c r="I168"/>
  <c r="I172"/>
  <c r="I177"/>
  <c r="I185"/>
  <c r="I187"/>
  <c r="I188"/>
  <c r="I189"/>
  <c r="I190"/>
  <c r="I191"/>
  <c r="I196"/>
  <c r="I206"/>
  <c r="I219"/>
  <c r="I220"/>
  <c r="I221"/>
  <c r="I222"/>
  <c r="I223"/>
  <c r="I224"/>
  <c r="I225"/>
  <c r="I227"/>
  <c r="I228"/>
  <c r="I229"/>
  <c r="I230"/>
  <c r="I231"/>
  <c r="I234"/>
  <c r="I235"/>
  <c r="I236"/>
  <c r="I237"/>
  <c r="I238"/>
  <c r="I239"/>
  <c r="I240"/>
  <c r="I241"/>
  <c r="I242"/>
  <c r="I244"/>
  <c r="I247"/>
  <c r="I248"/>
  <c r="I249"/>
  <c r="I250"/>
  <c r="I252"/>
  <c r="I253"/>
  <c r="I254"/>
  <c r="I255"/>
  <c r="I256"/>
  <c r="I257"/>
  <c r="I258"/>
  <c r="I259"/>
  <c r="I260"/>
  <c r="I33"/>
  <c r="H216" l="1"/>
  <c r="I216" s="1"/>
  <c r="H215"/>
  <c r="I215" s="1"/>
  <c r="H214"/>
  <c r="I214" s="1"/>
  <c r="H213"/>
  <c r="I213" s="1"/>
  <c r="H212"/>
  <c r="I212" s="1"/>
  <c r="H211"/>
  <c r="I211" s="1"/>
  <c r="H210"/>
  <c r="I207"/>
  <c r="I201"/>
  <c r="I193"/>
  <c r="I180"/>
  <c r="I179"/>
  <c r="I178"/>
  <c r="I176"/>
  <c r="I175"/>
  <c r="I174"/>
  <c r="H173"/>
  <c r="I173" s="1"/>
  <c r="H167"/>
  <c r="I167" s="1"/>
  <c r="H166"/>
  <c r="H163"/>
  <c r="I163" s="1"/>
  <c r="H162"/>
  <c r="I162" s="1"/>
  <c r="H161"/>
  <c r="I161" s="1"/>
  <c r="H158"/>
  <c r="H126"/>
  <c r="I126" s="1"/>
  <c r="H125"/>
  <c r="I125" s="1"/>
  <c r="H124"/>
  <c r="I124" s="1"/>
  <c r="H123"/>
  <c r="I123" s="1"/>
  <c r="H122"/>
  <c r="I122" s="1"/>
  <c r="H121"/>
  <c r="I121" s="1"/>
  <c r="H120"/>
  <c r="I120" s="1"/>
  <c r="H119"/>
  <c r="I119" s="1"/>
  <c r="H114"/>
  <c r="I114" s="1"/>
  <c r="H111"/>
  <c r="H110"/>
  <c r="I110" s="1"/>
  <c r="H108"/>
  <c r="I108" s="1"/>
  <c r="I107"/>
  <c r="H105"/>
  <c r="I105" s="1"/>
  <c r="H104"/>
  <c r="I104" s="1"/>
  <c r="I103"/>
  <c r="H97"/>
  <c r="I97" s="1"/>
  <c r="H95"/>
  <c r="I95" s="1"/>
  <c r="H94"/>
  <c r="I94" s="1"/>
  <c r="H93"/>
  <c r="I93" s="1"/>
  <c r="H92"/>
  <c r="I92" s="1"/>
  <c r="H91"/>
  <c r="I91" s="1"/>
  <c r="H90"/>
  <c r="I90" s="1"/>
  <c r="H89"/>
  <c r="I89" s="1"/>
  <c r="H88"/>
  <c r="I88" s="1"/>
  <c r="H87"/>
  <c r="I87" s="1"/>
  <c r="H86"/>
  <c r="I86" s="1"/>
  <c r="H85"/>
  <c r="I85" s="1"/>
  <c r="H82"/>
  <c r="I82" s="1"/>
  <c r="H81"/>
  <c r="H80"/>
  <c r="I80" s="1"/>
  <c r="H79"/>
  <c r="I79" s="1"/>
  <c r="H69"/>
  <c r="I69" s="1"/>
  <c r="H68"/>
  <c r="I68" s="1"/>
  <c r="H67"/>
  <c r="I67" s="1"/>
  <c r="H65"/>
  <c r="I65" s="1"/>
  <c r="H64"/>
  <c r="I64" s="1"/>
  <c r="H62"/>
  <c r="I62" s="1"/>
  <c r="H61"/>
  <c r="I61" s="1"/>
  <c r="H60"/>
  <c r="I60" s="1"/>
  <c r="H59"/>
  <c r="I59" s="1"/>
  <c r="H58"/>
  <c r="I58" s="1"/>
  <c r="H44"/>
  <c r="I44" s="1"/>
  <c r="H41"/>
  <c r="I41" s="1"/>
  <c r="H38"/>
  <c r="I38" s="1"/>
  <c r="H35"/>
  <c r="I35" s="1"/>
  <c r="H34"/>
  <c r="I34" s="1"/>
  <c r="H31"/>
  <c r="I31" s="1"/>
  <c r="H30"/>
  <c r="I30" s="1"/>
  <c r="H28"/>
  <c r="I28" s="1"/>
  <c r="H27"/>
  <c r="I27" s="1"/>
  <c r="H26"/>
  <c r="I26" s="1"/>
  <c r="H25"/>
  <c r="I25" s="1"/>
  <c r="H24"/>
  <c r="I24" s="1"/>
  <c r="H22"/>
  <c r="I22" s="1"/>
  <c r="H21"/>
  <c r="I21" s="1"/>
  <c r="H20"/>
  <c r="I20" s="1"/>
  <c r="H19"/>
  <c r="I19" s="1"/>
  <c r="H18"/>
  <c r="I18" s="1"/>
  <c r="H17"/>
  <c r="I17" s="1"/>
  <c r="H16"/>
  <c r="I16" s="1"/>
  <c r="H15"/>
  <c r="H14"/>
  <c r="I14" s="1"/>
  <c r="H12"/>
  <c r="I12" s="1"/>
  <c r="H11"/>
  <c r="I11" s="1"/>
  <c r="H10"/>
  <c r="I10" s="1"/>
  <c r="H9"/>
  <c r="I158" l="1"/>
  <c r="I210"/>
  <c r="I81"/>
  <c r="H45"/>
  <c r="I15"/>
  <c r="I194"/>
  <c r="I166"/>
  <c r="I9"/>
  <c r="H7" l="1"/>
  <c r="S54" i="1"/>
  <c r="Q19"/>
  <c r="Q54"/>
  <c r="S47"/>
  <c r="Q47"/>
  <c r="S41"/>
  <c r="Q41"/>
  <c r="S33"/>
  <c r="Q33"/>
  <c r="E54"/>
  <c r="F54"/>
  <c r="G54"/>
  <c r="H54"/>
  <c r="I54"/>
  <c r="J54"/>
  <c r="K54"/>
  <c r="L54"/>
  <c r="M54"/>
  <c r="N54"/>
  <c r="O54"/>
  <c r="D54"/>
  <c r="E47" l="1"/>
  <c r="F47"/>
  <c r="G47"/>
  <c r="G58" s="1"/>
  <c r="H47"/>
  <c r="I47"/>
  <c r="J47"/>
  <c r="K47"/>
  <c r="K58" s="1"/>
  <c r="L47"/>
  <c r="M47"/>
  <c r="N47"/>
  <c r="O47"/>
  <c r="O58" s="1"/>
  <c r="D47"/>
  <c r="E41" l="1"/>
  <c r="F41"/>
  <c r="G41"/>
  <c r="H41"/>
  <c r="I41"/>
  <c r="J41"/>
  <c r="K41"/>
  <c r="L41"/>
  <c r="M41"/>
  <c r="N41"/>
  <c r="O41"/>
  <c r="D41"/>
  <c r="E33" l="1"/>
  <c r="F33"/>
  <c r="G33"/>
  <c r="H33"/>
  <c r="I33"/>
  <c r="J33"/>
  <c r="K33"/>
  <c r="L33"/>
  <c r="M33"/>
  <c r="N33"/>
  <c r="O33"/>
  <c r="D33"/>
  <c r="S19" l="1"/>
  <c r="I19" l="1"/>
  <c r="I58" s="1"/>
  <c r="E19" l="1"/>
  <c r="E58" s="1"/>
  <c r="F19"/>
  <c r="F58" s="1"/>
  <c r="G19"/>
  <c r="H19"/>
  <c r="H58" s="1"/>
  <c r="J19"/>
  <c r="J58" s="1"/>
  <c r="K19"/>
  <c r="L19"/>
  <c r="L58" s="1"/>
  <c r="M19"/>
  <c r="M58" s="1"/>
  <c r="N19"/>
  <c r="N58" s="1"/>
  <c r="O19"/>
  <c r="D19"/>
  <c r="D58" s="1"/>
  <c r="J60" l="1"/>
  <c r="H59"/>
  <c r="D59"/>
  <c r="D60" s="1"/>
  <c r="L59"/>
  <c r="C62"/>
  <c r="C61"/>
  <c r="F60" l="1"/>
  <c r="G60"/>
  <c r="E60"/>
  <c r="C63"/>
</calcChain>
</file>

<file path=xl/sharedStrings.xml><?xml version="1.0" encoding="utf-8"?>
<sst xmlns="http://schemas.openxmlformats.org/spreadsheetml/2006/main" count="705" uniqueCount="466">
  <si>
    <t>№</t>
  </si>
  <si>
    <t xml:space="preserve">Наименование муниципальной программы, подпрограммы </t>
  </si>
  <si>
    <t>Ответственный испол­нитель (ОИВ)</t>
  </si>
  <si>
    <t>Фактическое исполнение расходов на отчетную дату (нарастающим итогом), тыс. руб.</t>
  </si>
  <si>
    <t>Выполнено на отчетную  дату (нарастающим итогом), тыс. руб.</t>
  </si>
  <si>
    <t>Местный бюджет</t>
  </si>
  <si>
    <t>Прочие источ­ники</t>
  </si>
  <si>
    <t>Комитет об­разования администра­ции Волосов­ского муни­ципального района</t>
  </si>
  <si>
    <t>Комитет об­разования администра­ции ВМР</t>
  </si>
  <si>
    <t>ИТОГО по муниципальной программе</t>
  </si>
  <si>
    <t>Итого по муниципальной программе</t>
  </si>
  <si>
    <t>Муниципальная программа «Устойчивое развитие Волосовского муниципального района Ленинградской области»</t>
  </si>
  <si>
    <t>Отдел сель­ского хозяй­ства админи­страции МО Волосовский МР ЛО</t>
  </si>
  <si>
    <t>ИТОГО:</t>
  </si>
  <si>
    <t>Отчет о реализации муниципальных программ МО Волосовский муниципальный район Ленинградской области</t>
  </si>
  <si>
    <t>1.1</t>
  </si>
  <si>
    <t>1.2</t>
  </si>
  <si>
    <t>1.3</t>
  </si>
  <si>
    <t>1.4</t>
  </si>
  <si>
    <t>1.5</t>
  </si>
  <si>
    <t>1.6</t>
  </si>
  <si>
    <t>Федеральный бюджет</t>
  </si>
  <si>
    <t>Федеральный  бюджет</t>
  </si>
  <si>
    <t>Област-ной бюджет</t>
  </si>
  <si>
    <t>Прочие источ-ники</t>
  </si>
  <si>
    <t xml:space="preserve">Муниципальная программа «Современное образование Волосовского муниципального района Ленинградской области» </t>
  </si>
  <si>
    <t>Комитет образования администрации Волосовского муниципального района</t>
  </si>
  <si>
    <r>
      <t>С</t>
    </r>
    <r>
      <rPr>
        <vertAlign val="subscript"/>
        <sz val="11"/>
        <color theme="1"/>
        <rFont val="Calibri"/>
        <family val="2"/>
        <charset val="204"/>
        <scheme val="minor"/>
      </rPr>
      <t>зуз</t>
    </r>
  </si>
  <si>
    <r>
      <t>С</t>
    </r>
    <r>
      <rPr>
        <vertAlign val="subscript"/>
        <sz val="11"/>
        <color theme="1"/>
        <rFont val="Calibri"/>
        <family val="2"/>
        <charset val="204"/>
        <scheme val="minor"/>
      </rPr>
      <t>зуз1</t>
    </r>
  </si>
  <si>
    <t>№ п/п</t>
  </si>
  <si>
    <t>Ед. измерения</t>
  </si>
  <si>
    <t>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</si>
  <si>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</si>
  <si>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Показатель (индикатор) (наименование)</t>
  </si>
  <si>
    <t>Значения показателей (индикаторов) муниципальной программы, подпрограммы</t>
  </si>
  <si>
    <t>Год, предшествующий отчетному</t>
  </si>
  <si>
    <t>Отчетный год</t>
  </si>
  <si>
    <t>План</t>
  </si>
  <si>
    <t>Факт</t>
  </si>
  <si>
    <t>Обоснование отклонения значений показателя (индикатора)</t>
  </si>
  <si>
    <t>%</t>
  </si>
  <si>
    <t>1.</t>
  </si>
  <si>
    <t>руб.</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</si>
  <si>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</si>
  <si>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детей с ограниченными возможностями здоровья, детей-инвалидов, которым созданы условия для получения качественного образования (в том числе с использованием ДОТ) в общей численности детей школьного возраста.</t>
  </si>
  <si>
    <t>Удельный вес численности обучающихся общеобразовательных организаций, обучающихся в соответствии с новыми федеральными государственными образовательными стандартами.</t>
  </si>
  <si>
    <t>Да/нет</t>
  </si>
  <si>
    <t>да</t>
  </si>
  <si>
    <t>Доля школьников, получающих бесплатное питание.</t>
  </si>
  <si>
    <t>Доля детей, оставшихся без попечения родителей,</t>
  </si>
  <si>
    <t>всего,</t>
  </si>
  <si>
    <t>находящихся в семьях опекунов и приемных родителей.</t>
  </si>
  <si>
    <t>Муниципальная программа «Демографическое развитие Волосовского муниципального района Ленинградской области»</t>
  </si>
  <si>
    <t>2.1</t>
  </si>
  <si>
    <t>2.2</t>
  </si>
  <si>
    <t>2.3</t>
  </si>
  <si>
    <t>2.4</t>
  </si>
  <si>
    <t>2.5</t>
  </si>
  <si>
    <t>2.6</t>
  </si>
  <si>
    <t xml:space="preserve">Муниципальная  программа «Демографическое развитие Волосовского муниципального района Ленинградской области » </t>
  </si>
  <si>
    <t>%, (чел.)</t>
  </si>
  <si>
    <t>ед.</t>
  </si>
  <si>
    <t>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в Волосовском районе.</t>
  </si>
  <si>
    <t>Доля населения, систематически занимающегося физической культурой и спортом</t>
  </si>
  <si>
    <t>Количество лиц с ограниченными возможностями здоровья и инвалидов, систематически занимающихся физической культурой и спортом</t>
  </si>
  <si>
    <t>чел.</t>
  </si>
  <si>
    <t>Количество обучающихся и студентов, систематически занимающихся физической культурой и спортом</t>
  </si>
  <si>
    <t>Количество граждан, занимающихся в специализированных спортивных учреждениях</t>
  </si>
  <si>
    <t xml:space="preserve">Обеспечение населения специализированными спортивными сооружениями, в том числе оборудованными плавательными бассейнами </t>
  </si>
  <si>
    <t>кол-во    сооружений</t>
  </si>
  <si>
    <t>Количество супружеских пар, проживших в браке 50 (60-70-75) лет, принявших участие в районных социально-значимых мероприятиях</t>
  </si>
  <si>
    <t>Кол-во пар</t>
  </si>
  <si>
    <t>Количество мероприятий, посвященных чествованию первого, сотового,  двухсотого и т.д. ребенка.</t>
  </si>
  <si>
    <t>шт.</t>
  </si>
  <si>
    <t>Доля молодежи, принимающей участие в мероприятиях по гражданско-патриотическому и духовно-нравственному воспитанию.</t>
  </si>
  <si>
    <t>Доля  молодежи, принимающей участие в мероприятиях культурно-массовой и профилактической направленности.</t>
  </si>
  <si>
    <t>Количество поддержанных проектов  молодежных общественных организаций (объединений) и молодежных инициатив</t>
  </si>
  <si>
    <t>Муниципальная программа «Безопасность Волосовского муниципального района»</t>
  </si>
  <si>
    <t>3.1</t>
  </si>
  <si>
    <t>3.2</t>
  </si>
  <si>
    <t>3.3</t>
  </si>
  <si>
    <t>Проведение тренировки по ликвидации террористического акта</t>
  </si>
  <si>
    <t>кол-во</t>
  </si>
  <si>
    <t>Доля оснащения образовательных учреждений МО Волосовский муниципальный район КЭВ и обеспечение ее работоспособности</t>
  </si>
  <si>
    <t>Доля оснащения образовательных учреждений МО Волосовский муниципальный район системами видеонаблюдения и обеспечение их работоспособности</t>
  </si>
  <si>
    <t>Оснащенность образовательных учреждениях МО Волосовский муниципальный район ограждениями</t>
  </si>
  <si>
    <t>Доля оснащения школьных автобусов аппаратурой спутниковой навигации ГЛОНАСС и обеспечение ее работоспособности</t>
  </si>
  <si>
    <t>Доля оснащения образовательных учреждений МО Волосовский муниципальный район АПС и обеспечение ее работоспособности</t>
  </si>
  <si>
    <t>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t>
  </si>
  <si>
    <t>Обработка деревянных конструкций в образовательных учреждениях МО Волосовский муниципальный район</t>
  </si>
  <si>
    <t>Установка противопожарных дверей на путях эвакуации в образовательных учреждениях МО Волосовский муниципальный район</t>
  </si>
  <si>
    <t>Доля обеспечения работоспособности пожарных кранов, лестниц, рукавов, гидрантов в образовательных учреждениях МО Волосовский муниципальный район в соответствии с законодательством РФ</t>
  </si>
  <si>
    <t>Обучение руководителей и членов ДПД образовательных учреждений МО Волосовский муниципальный район правилам пожарной безопасности</t>
  </si>
  <si>
    <t>Доля обеспечения образовательных учреждений МО Волосовский муниципальный район необходимыми первичными средствами пожаротушения</t>
  </si>
  <si>
    <t>Кол-во</t>
  </si>
  <si>
    <t>Подпрограмма 1 «Профилактика правонарушений в МО Волосовский муниципальный район Ленинград­ской области»</t>
  </si>
  <si>
    <t>4.1</t>
  </si>
  <si>
    <t>4.2</t>
  </si>
  <si>
    <t>4.3</t>
  </si>
  <si>
    <t>4.4</t>
  </si>
  <si>
    <t>4.5</t>
  </si>
  <si>
    <t>единиц</t>
  </si>
  <si>
    <t>тонн</t>
  </si>
  <si>
    <t>Производство картофеля в крестьянских(фермерских) хозяйствах</t>
  </si>
  <si>
    <t>Обрабатываемые  площади сельскохозяйственных угодий</t>
  </si>
  <si>
    <t>га</t>
  </si>
  <si>
    <t>Производство  рыбы  в замкнутой системе водообеспечения</t>
  </si>
  <si>
    <t>Проведение конкурсов  профессионального мастерства</t>
  </si>
  <si>
    <t>Доля прибыльных сельскохозяйственных организаций в общем их числе</t>
  </si>
  <si>
    <t>Среднемесячная номинальная заработная плата в сельском хозяйстве (по сельскохозяйственным организациям, не относящимся к субъектам малого предпринимательства)</t>
  </si>
  <si>
    <t>тыс. руб.</t>
  </si>
  <si>
    <t>Производство  рыбы  в открытых бассейнах</t>
  </si>
  <si>
    <t>Приобретение комбикормов крестьянскими (фермерскими) и личными подсобными хозяйствами на содержание сельскохозяйственных животных и птицы в рамках реализации государственных полномочий</t>
  </si>
  <si>
    <t xml:space="preserve">Количество проведенных мероприятий, направленных на развитие малого и среднего предпринимательства на территории Волосовского муниципального района (семинары, конференции, круглые столы, встречи, тематические выставки, ярмарки, районные праздники и др.) </t>
  </si>
  <si>
    <t xml:space="preserve">Количество экземпляров информационно-справочных, методических и презентационных материалов, посвященных вопросам развития малого и среднего предпринимательства </t>
  </si>
  <si>
    <t>Количество начинающих предпринимательскую деятельность, получивших консультации по бизнес-планам, в рамках программы учебно-методического курса</t>
  </si>
  <si>
    <t>человек</t>
  </si>
  <si>
    <t xml:space="preserve">Количество ликвидированных несанкционированных свалок </t>
  </si>
  <si>
    <t>Количество участников принявших участие в экологических мероприятиях</t>
  </si>
  <si>
    <t>тыс. чел.</t>
  </si>
  <si>
    <t>Число дорог, в отношении которых проводился текущий ремонт</t>
  </si>
  <si>
    <t>Число дорог, в отношении которых проводился капитальный ремонт</t>
  </si>
  <si>
    <t>Строительство автомобильных дорог муниципального значения</t>
  </si>
  <si>
    <t>Число сельских населенных пунктов, не имеющих устойчивой связи с региональными автомобильными дорогами</t>
  </si>
  <si>
    <t>Доля муниципальных автомобильных дорог, в отношении которых проводились мероприятия по зимнему и летнему содержанию дорог</t>
  </si>
  <si>
    <r>
      <t xml:space="preserve">Доля </t>
    </r>
    <r>
      <rPr>
        <sz val="10"/>
        <rFont val="Times New Roman"/>
        <family val="1"/>
        <charset val="204"/>
      </rPr>
      <t>пожилых людей и инвалидов, охваченных социально – значимыми мероприятиями, от общего количества пожилых людей Волосовского муниципального района Ленинградской области (10,3 тыс. чел. по состоянию на 01.01.2013г.)</t>
    </r>
  </si>
  <si>
    <t>Количество утилизированной компьютерной техники и оргтехники</t>
  </si>
  <si>
    <t>Доля муниципальных автомобильных дорог, не отвечающих нормативным требованиям, от общей протяженности муниц. Автомоб.  дорог</t>
  </si>
  <si>
    <t>Муниципальная программа "Управление муниципальными финансами Волосовского муниципального района Ленинградской области"</t>
  </si>
  <si>
    <t>5.1</t>
  </si>
  <si>
    <t>5.2</t>
  </si>
  <si>
    <t>5.3</t>
  </si>
  <si>
    <t>Подпрограмма 1. "Организация и совершенствование бюджетного процесса"</t>
  </si>
  <si>
    <t>Подпрограмма 2. "Обеспечение публичности бюджета  Волосовского муниципального района"</t>
  </si>
  <si>
    <t>Комитет финансов АМО ВМР ЛО</t>
  </si>
  <si>
    <t>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(до 15 ноября)</t>
  </si>
  <si>
    <t>Количество поправок, вносимых в решение о бюджете</t>
  </si>
  <si>
    <t>Процент абсолютного отклонения первоначальных плановых назначений налоговых и неналоговых доходов районного бюджета  от значений  уточненного бюджета на конец года</t>
  </si>
  <si>
    <t>Отсутствие муниципального долга Волосовского муниципального района в части привлечения средств кредитных  организаций</t>
  </si>
  <si>
    <t>Уровень исполнения плановых назначений налоговых и неналоговых доходов районного бюджета</t>
  </si>
  <si>
    <t>Рост среднедушевых собственных доходов Волосовского муниципального района</t>
  </si>
  <si>
    <t>Исполнение расходных обязательств бюджета Волосовского  района</t>
  </si>
  <si>
    <t>Доля юридически значимых электронных платежных документов в общем объеме платежных документов при кассовом обслуживании муниципальных учреждений</t>
  </si>
  <si>
    <t>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t>
  </si>
  <si>
    <t>Количество замечаний Ревизионной комиссии Волосовского муниципального района,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t>
  </si>
  <si>
    <t>Объем просроченной кредиторской задолженности</t>
  </si>
  <si>
    <t>Шт.</t>
  </si>
  <si>
    <t>5 и менее</t>
  </si>
  <si>
    <t>Количество участников публичных слушаний по проекту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t>
  </si>
  <si>
    <t>чел</t>
  </si>
  <si>
    <t>Количество участников публичных слушаний по проекту решения совета депутатов  о годовом отчете об исполнении бюджета Волосовского муниципального района</t>
  </si>
  <si>
    <t xml:space="preserve">Количество сеансов взаимодействия посетителей со страничкой  комитета финансов </t>
  </si>
  <si>
    <t>Визиты за месяц</t>
  </si>
  <si>
    <t>Подпрограмма №3. "Повышение  финансовой устойчивости местных бюджетов"</t>
  </si>
  <si>
    <t>Отсутствие замечаний Ревизионной комиссии совета депутатов муниципального района к распределению межбюджетных трансфертов, препятствующих рассмотрению проекта бюджета в 1 чтении</t>
  </si>
  <si>
    <t>Доля кредиторской задолженности в расходах консолидированного бюджета поселений</t>
  </si>
  <si>
    <t>Наличие Планов мероприятий по росту доходов  и оптимизации расходов муниципальных образований поселений</t>
  </si>
  <si>
    <t>Темп роста налоговых доходов поселений, получающих дотацию из районного фонда финансовой поддержки поселений</t>
  </si>
  <si>
    <t>Соблюдение  требований бюджетного законодательства, повышение качества  управления муниципальными финансами</t>
  </si>
  <si>
    <t>План по всем МП</t>
  </si>
  <si>
    <t>Исполнение по всем МП</t>
  </si>
  <si>
    <t>УТВЕРЖДАЮ</t>
  </si>
  <si>
    <t>глава администрации</t>
  </si>
  <si>
    <t>МО Волосовский муниципальный район</t>
  </si>
  <si>
    <t>Ленинградской области</t>
  </si>
  <si>
    <t>_________________ В.В. Рыжков</t>
  </si>
  <si>
    <t>Приложения:</t>
  </si>
  <si>
    <t>нет</t>
  </si>
  <si>
    <t>3.4</t>
  </si>
  <si>
    <t>4.6</t>
  </si>
  <si>
    <t>Количество участников конкурса среди специалистов субъектов малого предпринимательства Волосовского муниципального района "Лучший в малом бизнесе"</t>
  </si>
  <si>
    <t>Количество субъектов малого предпринимательства Волосовского муниципального района Ленинградской области, действующих менее одного года, которым оказана поддержка на организацию предпринимательской деятельности</t>
  </si>
  <si>
    <t>Количество новых рабочих мест, созданных субъектами малого предпринимательства Волосовского района, которым оказана поддержка на организацию предпринимательской деятельности</t>
  </si>
  <si>
    <t>Наличие утвержденной Стратегии социально-экономического развития МО Волосовский муниципальный район Ленинградской области и Плана мероприятий по реализации Стратегии</t>
  </si>
  <si>
    <t>да/нет</t>
  </si>
  <si>
    <t>раз в год</t>
  </si>
  <si>
    <t>Представление статистических показателей органом Росстата согласно графику их представления (крупные и средние предприятия, предприятия малого бизнеса, микропредприятия)</t>
  </si>
  <si>
    <t>Количество экземпляров буклета "Итоги социально-экономического развития Волосовского муниципального района Ленинградской области" по итогам отчетного года и перспективы развития</t>
  </si>
  <si>
    <t>Количество публикаций рекламно-информационных материалов в печатных изданиях и СМИ ко Дню рождения Ленинградской области</t>
  </si>
  <si>
    <t>кол-во публ-ий / см.кв.</t>
  </si>
  <si>
    <t>Количество консультаций, оказанных информационно-консультационным центром для потребителей при администрации МО Волосовский муниципальный район Ленинградской области</t>
  </si>
  <si>
    <t xml:space="preserve">Количество оформленных претензий информационно-консультационным центром для потребителей при администрации МО Волосовский муниципальный район Ленинградской области </t>
  </si>
  <si>
    <t xml:space="preserve">Количество подготовленных исковых заявлений информационно-консультационным центром для потребителей при администрации МО Волосовский муниципальный район Ленинградской области </t>
  </si>
  <si>
    <t>1/1000</t>
  </si>
  <si>
    <t>5.4</t>
  </si>
  <si>
    <t>Подпрограмма №4. "Обеспечение деятельности комитета финансов администрации Волосовского муниципального района"</t>
  </si>
  <si>
    <t xml:space="preserve">Исполнение бюджета главного распорядителя бюджетных средств – комитета финансов  по  утвержденными бюджетными назначениями </t>
  </si>
  <si>
    <t>в % к общему объему ассигнований</t>
  </si>
  <si>
    <t>доля сотрудников комитета финансов  участвующих  в обучающих  семинарах и вебинарах по актуальным вопросам современной бюджетной политики</t>
  </si>
  <si>
    <t>В % к общему количеству сотрудников</t>
  </si>
  <si>
    <t>Своевременная  выплата заработной платы,  прочих выплат  сотрудникам и уплата налоговых платежей</t>
  </si>
  <si>
    <t>да - 1, нет – 0</t>
  </si>
  <si>
    <t>Доля сотрудников, обеспеченных рабочим  пространством в соответствии  с нормами трудового законодательства, от общего числа сотрудников (100%);</t>
  </si>
  <si>
    <t>В % к общему числу сотрудников</t>
  </si>
  <si>
    <t>Доля сотрудников, обеспеченных канцелярскими принадлежностями, по отношению к общему числу сотрудников (100%);</t>
  </si>
  <si>
    <t>Доля сотрудников, постоянно обеспеченных доступом к сети «Интернет», в том числе электронной почтой, информационным ресурсам «Консультант», от числа подлежащих обеспечению (100%);</t>
  </si>
  <si>
    <t>Доля компьютеров, оснащенных лицензионным программным обеспечением, от общего числа компьютеров, подлежащих обеспечению (100%);</t>
  </si>
  <si>
    <t xml:space="preserve">Муниципальная программа "Муниципальное управление муниципального образования Волосовский муниципальный район Ленинградской области" </t>
  </si>
  <si>
    <t>6.1</t>
  </si>
  <si>
    <t>6.2</t>
  </si>
  <si>
    <t>Подпрограмма №1 "Развитие кадровгого потенциала муниципальной службы муниципального образования Волосовский муниципальный район Ленинградской области"</t>
  </si>
  <si>
    <t>Сектор кадров и спецработы администрации            МО ВМР ЛО</t>
  </si>
  <si>
    <t>Сектор информатизации администрации            МО ВМР ЛО</t>
  </si>
  <si>
    <t>Комитет по управлению муницпальным имуществом администрации            МО ВМР ЛО</t>
  </si>
  <si>
    <t>6.3</t>
  </si>
  <si>
    <t>6.4</t>
  </si>
  <si>
    <t>6.5</t>
  </si>
  <si>
    <t>Подпрограмма №4. «Обеспечение деятельности администрации  муниципального образования Волосовский муниципальный район Ленинградской области».</t>
  </si>
  <si>
    <t>Сектор учёта и отчётности администрации            МО ВМР ЛО</t>
  </si>
  <si>
    <t>Подпрограмма №5.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t>
  </si>
  <si>
    <t>Комитет по городскому хозяйству администрации            МО ВМР ЛО</t>
  </si>
  <si>
    <t>Доля муниципальных служащих с высшим  образованием</t>
  </si>
  <si>
    <t>Ведение реестра муниципальных служащих</t>
  </si>
  <si>
    <t>Ознакомление муниципальных служащих с нормативно – правовыми документами, регламентирующими ограничения и запреты муниципальной службы</t>
  </si>
  <si>
    <t>Доля муниципальных служащих, включённых в график проведения аттестации по отношению к общему числу муниципальных служащих, подлежащих аттестации в отчётном году</t>
  </si>
  <si>
    <t>Доля муниципальных служащих, прошедших повышение квалификации от общего числа муниципальных служащих , подлежащих обучению</t>
  </si>
  <si>
    <t>Доля проведённых заседаний комиссии по урегулированию конфликта интересов к количеству оснований  для проведения данных заседаний</t>
  </si>
  <si>
    <t xml:space="preserve">Размещение сведений о доходах, расходах, имуществе и обязательствах имущественного характера муниципальных служащих, включённых в Перечень лиц, сведения которых подлежат опубликованию, на официальном сайте муниципального образования </t>
  </si>
  <si>
    <t>Подготовка и размещение информации о деятельности органов местного самоуправления в местных печатных и электронных СМИ</t>
  </si>
  <si>
    <t>Обеспечение сотрудников администрации доступом к справочно-правовой системе</t>
  </si>
  <si>
    <t>Общее количество обращений (запросов) к официальному сайту района в сети интернет за год. (Показатель рассчитывается по данным системы учета Яндекс Метрика https://metrika.yandex.ru/)</t>
  </si>
  <si>
    <t>Количество эфирного времени вышедших в эфир информационных видеосюжетов ОМСУ МО Волосовский муниципальный район Ленинградской области</t>
  </si>
  <si>
    <t>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t>
  </si>
  <si>
    <t>Доля работников органов местного самоуправления муниципального образования Волосовский муниципальный район Ленинградской области, обеспеченных рабочим пространством в соответствии с нормами трудового законодательства по отношению к общему числу работников</t>
  </si>
  <si>
    <t>Доля автоматизированных рабочих мест, обеспеченных доступом к сети «Интернет», в том числе к служебной электронной почте от числа подлежащих обеспечению</t>
  </si>
  <si>
    <t>Доля сотрудников, постоянно обеспеченных мобильной телефонной связью, от числа подлежащих обеспечению</t>
  </si>
  <si>
    <t>Доля сотрудников, обеспеченных канцелярскими принадлежностями, по отношению к общему числу сотрудников</t>
  </si>
  <si>
    <t>Исполнение расходных обязательств бюджета муниципального образования Волосовское городское поселение</t>
  </si>
  <si>
    <t>Уровень исполнения плановых назначений налоговых и неналоговых доходов бюджета МО Волосовское городское поселение</t>
  </si>
  <si>
    <t>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t>
  </si>
  <si>
    <t xml:space="preserve">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 </t>
  </si>
  <si>
    <t>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t>
  </si>
  <si>
    <t xml:space="preserve">Муниципальной программы «Муниципальное управление муниципального образования Волосовский муниципальный район Ленинградской области» </t>
  </si>
  <si>
    <t>Подпрограмма №1 «Развитие кадрового потенциала муниципальной службы муниципального образования Волосовский муниципальный район Ленинградской области»</t>
  </si>
  <si>
    <t>Подпрограмма № 2 "Развитие информационно-аналитического сопровождения муниципального образования Волосовский муниципальный район Ленинградской области"</t>
  </si>
  <si>
    <t>Кол-во раз в год</t>
  </si>
  <si>
    <t>в % к годовому назначению</t>
  </si>
  <si>
    <t xml:space="preserve">тыс. руб. </t>
  </si>
  <si>
    <t>В % к общему числу компьютеров</t>
  </si>
  <si>
    <t xml:space="preserve">в % к общему перечню, установленному №131-ФЗ </t>
  </si>
  <si>
    <t xml:space="preserve">Подпрограмма №5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 </t>
  </si>
  <si>
    <t>Подпрограмма №3 «Управление имуществом и земельными ресурсами МО Волосовский муниципальный район Ленинградской области»</t>
  </si>
  <si>
    <t>Подпрограмма №4 «Обеспечение деятельности администрации МО Волосовский муниципальный район Ленинградской области»</t>
  </si>
  <si>
    <r>
      <t>С</t>
    </r>
    <r>
      <rPr>
        <vertAlign val="subscript"/>
        <sz val="11"/>
        <color theme="1"/>
        <rFont val="Times New Roman"/>
        <family val="1"/>
        <charset val="204"/>
      </rPr>
      <t>зуз</t>
    </r>
  </si>
  <si>
    <r>
      <t>С</t>
    </r>
    <r>
      <rPr>
        <vertAlign val="subscript"/>
        <sz val="11"/>
        <color theme="1"/>
        <rFont val="Times New Roman"/>
        <family val="1"/>
        <charset val="204"/>
      </rPr>
      <t>зуз1</t>
    </r>
  </si>
  <si>
    <t>Сведения о фактически достигнутых значениях показателей (индикаторов) муниципальных программ                                                                          МО Волосовский муниципальный район Ленинградской области</t>
  </si>
  <si>
    <t>Подпрограмма 4 «Обеспечение защиты населения и территории МО Волосовский муниципальный район» МП «Безопасность Волосовского муниципального района»</t>
  </si>
  <si>
    <t>количество обученных</t>
  </si>
  <si>
    <t>Объем закупок для муниципальных нужд, размещенных у субъектов малого предпринимательства, социально ориентированных некоммерческих организаций, от совокупного годового объема закупок, рассчитанного в соответствии с Федеральным законом от 05.04.2013 N 44-ФЗ "О контрактной системе в сфере закупок товаров, работ, услуг для обеспечения государственных и муниципальных нужд"</t>
  </si>
  <si>
    <t>0</t>
  </si>
  <si>
    <t>кв.м.</t>
  </si>
  <si>
    <t>-</t>
  </si>
  <si>
    <t>Количество экземпляров полиграфической продукции для целей развития экономики Волосовского района</t>
  </si>
  <si>
    <t>указывается по итогам года</t>
  </si>
  <si>
    <t>Доля расходов бюджета, распределенных по муниципальным программам</t>
  </si>
  <si>
    <t>Не менее 95%</t>
  </si>
  <si>
    <t>не менее 50</t>
  </si>
  <si>
    <t>Подпрограмма 3 «Повышение безо­пасности дорожного движения на территории Волосовского муниципального района»</t>
  </si>
  <si>
    <t xml:space="preserve">Подпрограмма 1 «Развитие дошкольного образования в Волосовском муниципальном районе» </t>
  </si>
  <si>
    <t xml:space="preserve">Подпрограмма 2.
«Развитие начального, основного и общего образования в Волосовском муниципальном районе» </t>
  </si>
  <si>
    <t>Подпрограмма 3 «Развитие системы дополнительного образования Волосовского муниципального района»</t>
  </si>
  <si>
    <t>Подпрограмма 4. "Развитие системы отдыха, оздоровления, занятости детей, подростков и молодежи"</t>
  </si>
  <si>
    <t xml:space="preserve">Подпрограмма 5. 
«Обеспечение условий реализации программы»
</t>
  </si>
  <si>
    <t>Подпрограмма 6. 
«Реализация социальных гарантий для детей»</t>
  </si>
  <si>
    <t>Подпрограмма 1. «Развитие мер социальной поддержки отдельных категорий граждан»</t>
  </si>
  <si>
    <t>Подпрограмма 5.  "Социальная поддержка граждан пожилого возраста и инвалидов в Волосовском районе Ленинградской области"</t>
  </si>
  <si>
    <t>Подпрограмма 6. "Формирование доступной среды жизнедеятельности для инвалидов в Ленинградской области"</t>
  </si>
  <si>
    <t>Подпрограмма 7. "Развитие физической культуры и спорта в Волосовском муниципальном районе"</t>
  </si>
  <si>
    <t>Подпрограмма 8. "Стабилизация и повышение рождаемости, укрепление семьи, поддержка материнства и детства"</t>
  </si>
  <si>
    <t>Подпрограмма 9. "Развитие молодежной политики в муниципальном образовании Волосовский муниципальный район
Ленинградской области"</t>
  </si>
  <si>
    <t>Сектор учета и отчетности, отдел ЖКХ</t>
  </si>
  <si>
    <t>Отдел по молодежной политике, культуре, спорту и туризму, сектор взаимодействия с поселениями и СМИ, отдел ЗАГС</t>
  </si>
  <si>
    <t>Отдел по молодежной политике, культуре, спорту и туризму, комитет образования</t>
  </si>
  <si>
    <t>Отдел по молодежной политике, культуре, спорту и туризму, МАУ "Волосовский молодежный центр "Бирюзовый"</t>
  </si>
  <si>
    <t>Отдел по молодежной политике, культуре, спорту и туризму, отдел ЗАГС, КДН и ЗП</t>
  </si>
  <si>
    <t>Сектор ГО и ЧС, КДН и ЗП, ЦЗН, Комитет образования, Отдел по молодежной политике, культуре, спорту и туризму, Комитет ГХ администрации</t>
  </si>
  <si>
    <t>Подпрограмма 2 «Безопасность обра­зовательных организаций  МО Волосовский муни­ципальный район»</t>
  </si>
  <si>
    <t>Подпрограмма 4.  «Обеспечение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t>
  </si>
  <si>
    <t>Сектор ГО и ЧС АМО ВМР ЛО, ОГИБДД, отдел ЖКХ, комитет образования</t>
  </si>
  <si>
    <t>Сектор ГО и ЧС, отдел ЖКХ АМО ВМР ЛО</t>
  </si>
  <si>
    <t>Подпрограмма 1. Устойчивое развитие сельских территорий  Волосовского муниципального района Ленинградской области</t>
  </si>
  <si>
    <t>Отдел капитального строительства, Комитет образования, Администрации сельских поселений , Отдел сельского хозяйства, отдел ЖКХ</t>
  </si>
  <si>
    <t>Подпрограмма 2. Материальная  поддержка  сельхозтоваропроизводителей агропромышленного  комплекса  Волосовского муниципального района  Ленинградской области</t>
  </si>
  <si>
    <t>Подпрограмма 3. Развитие малого, среднего предпринимательства и потребительского рынка Волосовского муниципального района Ленинградской области</t>
  </si>
  <si>
    <t>Отдел экономического развития и инвестиционной деятельности, потребительского рынка, развития малого и среднего бизнеса АМО ВМР ЛО</t>
  </si>
  <si>
    <t>Подпрограмма 4.Развитие автомобильных дорог Волосовского муниципального района Ленинградской области</t>
  </si>
  <si>
    <t>Отдел ЖКХ</t>
  </si>
  <si>
    <t>Подпрограмма 5. Охрана окружающей среды в Волосовском муниципальном районе Ленинградской области</t>
  </si>
  <si>
    <t>Сектор природопользования, экологического контроля и санитарной безопасности, отдел ЖКХ АМО ВМР ЛО</t>
  </si>
  <si>
    <t>Подпрограмма №6 Совершенствование социально-экономического развития  Волосовского муниципального района Ленинградской области</t>
  </si>
  <si>
    <t>Подпрограмма №2. «Развитие информационно-аналитического сопровождения Волосовского муниципального района».</t>
  </si>
  <si>
    <t>Подпрограмма №3. «Управление имуществом и земельными ресурсами муниципального образования Волосовский муниципальный район».</t>
  </si>
  <si>
    <t>Удельный вес численности детей, обеспеченных местами в дошкольных образовательных организациях в текущем учебном году детей всех возрастных категорий, у которых указана желаемая дата зачисления на 1 сентября текущего учебного года</t>
  </si>
  <si>
    <t>Доля детей в возрасте от 1 года до 6 лет, получающих дошкольную образовательную услугу и (или) услугу по их содержанию в муниципальных дошкольных образовательных учреждениях в общей численности детей в возрасте от 1 года до 6 лет.</t>
  </si>
  <si>
    <t xml:space="preserve">Среднемесячная номинальная начисленная заработная плата педагогических работников муниципальных общеобразовательных организаций, </t>
  </si>
  <si>
    <t>Удельный вес численности обучающихся, занимающихся в одну смену, в общей численности обучающихся в общеобразовательных организациях</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</si>
  <si>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</si>
  <si>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обучающихся 5-11 классов, принявших участие в школьном этапе Всероссийской олимпиады школьников (в общей численности обучающихся 5-11 классов)</t>
  </si>
  <si>
    <t xml:space="preserve"> Доля муниципальных общеобразовательных организаций, реализующих общеобразовательные программы начального общего, основного общего и среднего общего образования, дополнительные общеобразовательные программы в сетевой форме</t>
  </si>
  <si>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дополнительных общеобразовательных программ цифрового, естественно-научного и гуманитарного профилей</t>
  </si>
  <si>
    <t>Доля обучающихся, охваченных предпрофессиональной и профессиональной подготовкой на уровнях основного общего и среднего общего образования, в общем количестве обучающихся уровней основного общего и среднего общего образования</t>
  </si>
  <si>
    <t>Доля обучающихся в общеобразовательных организациях, которым предоставлены условия обучения, соответствующие современным требованиям (в общей численности обучающихся по основным программам общего образования)</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</si>
  <si>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 (Кикерино, Бегуницы, Зимитицы).</t>
  </si>
  <si>
    <t>Подпрограмма 2. «Развитие начального, основного и среднего общего образования в Волосовском муниципальном районе»</t>
  </si>
  <si>
    <t>Подпрограмма 1. «Развитие дошкольного образования в Волосовском муниципальном районе»</t>
  </si>
  <si>
    <t xml:space="preserve">Подпрограмма 3. «Развитие системы дополнительного образования в Волосовском муниципальном  районе» </t>
  </si>
  <si>
    <t>Удельный вес численности детей и молодежи в возрасте 5-18 лет, охваченных образовательными программами дополнительного образования технической и естественно – научной направленности, в общей численности детей от 5 до 18 лет</t>
  </si>
  <si>
    <t>Удельный вес численности детей, обучающихся по программам дополнительного образования, участвующих в олимпиадах и конкурсах регионального, федерального, международного уровня, в общей численности обучающихся по программам дополнительного образования</t>
  </si>
  <si>
    <t>Удельный вес количества обучающихся, обеспеченных сертификатами дополнительного образования, в рамках программы персонифицированного финансирования.</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</si>
  <si>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t>
  </si>
  <si>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Показатель рассчитывается с нарастающим итогом.</t>
  </si>
  <si>
    <t>ед</t>
  </si>
  <si>
    <t xml:space="preserve">Подпрограмм 4. «Развитие системы отдыха, оздоровления, занятости детей, подростков и молодежи» </t>
  </si>
  <si>
    <t>Количество организаций отдыха и оздоровления, принимающих детей и подростков в летний период</t>
  </si>
  <si>
    <t>Доля оздоровленных детей, находящихся в трудной жизненной ситуации (от численности детей, находящихся в трудной жизненной ситуации, подлежащих оздоровлению).</t>
  </si>
  <si>
    <t xml:space="preserve">Подпрограмма 5 «Обеспечение условий реализации программы» </t>
  </si>
  <si>
    <t>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t>
  </si>
  <si>
    <t>Доля педагогических работников, прошедших добровольную независимую оценку профессиональной квалификации</t>
  </si>
  <si>
    <t>Доля учителей в возрасте до 35 лет, вовлеченных в различные формы поддержки и сопровождения в первые три года работы</t>
  </si>
  <si>
    <t>Доля детей первой и второй групп здоровья в общей численности обучающихся в муниципальных общеобразовательных учреждениях</t>
  </si>
  <si>
    <t xml:space="preserve">Подпрограммы 6 «Реализация социальных гарантий для детей» </t>
  </si>
  <si>
    <t>Подпрограмма 1. "Развитие мер социальной поддержки отдельных категорий граждан в Волосовском муниципальном районе Ленинградской области"</t>
  </si>
  <si>
    <t>Удельный вес граждан, получивших меры социальной поддержки с учетом среднедушевого дохода семьи (дохода одиноко проживающего гражданина) в соответствии с нормативными правовыми актами Ленинградской области и Российской Федерации, в общей численности граждан, получивших меры социальной поддержки</t>
  </si>
  <si>
    <t>Доля граждан, получивших единовременную денежную выплату на проведение капитального ремонта и завершивших его проведение, от общего числа получивших единовременную денежную выплату.</t>
  </si>
  <si>
    <t>Подпрограмма 5."Социальная поддержка граждан пожилого возраста и инвалидов в Волосовском муниципальном районе Ленинградской области"</t>
  </si>
  <si>
    <t>10  (1025)</t>
  </si>
  <si>
    <t xml:space="preserve">Подпрограмма 6."Формирование доступной среды жизнедеятельности для инвалидов в Волосовском муниципальном районе Ленинградской области" </t>
  </si>
  <si>
    <t>Доля инвалидов, обеспеченных техническими средствами реабилитации и услуг в соответствии с индивидуальной программой реабилитации, в общей численности инвалидов в Волосовском муниципальном районе</t>
  </si>
  <si>
    <t>Доля инвалидов, положительно оценивающих отношение населения к проблемам инвалидов, в общей численности опрошенных инвалидов в Ленинградской области</t>
  </si>
  <si>
    <t>Доля доступных для инвалидов зданий образовательных учреждений</t>
  </si>
  <si>
    <t>Доля доступных для инвалидов зданий учреждений, оказывающих услуги населению, находящихся в собственности муниципального района</t>
  </si>
  <si>
    <t xml:space="preserve">Подпрограмма 7 "Развитие физической культуры и спорта в Волосовском муниципальном районе Ленинградской области" </t>
  </si>
  <si>
    <t xml:space="preserve">Подпрограмма 8 «Стабилизация и повышение рождаемости, 
укрепление семьи,  поддержка материнства и детства в Волосовском муниципальном районе Ленинградской области» 
</t>
  </si>
  <si>
    <t xml:space="preserve">Подпрограмма 9. "Развитие молодежной политики в Волосовском муниципальном районе Ленинградской области"  </t>
  </si>
  <si>
    <t>Количество мероприятий по гражданско-патриотическому и духовно-нравственному воспитанию молодёжи.</t>
  </si>
  <si>
    <t>Количество  молодежных культурно-массовых и профилактических мероприятий</t>
  </si>
  <si>
    <t>Количество молодежных мероприятий спортивной направленности.</t>
  </si>
  <si>
    <t>Доля  молодежи, принимающей участие в массовых мероприятиях спортивной направленности.</t>
  </si>
  <si>
    <t>7</t>
  </si>
  <si>
    <t xml:space="preserve">Муниципальная программа «Формирование законопослушного поведения участников дорожного движения в муниципальном образовании Волосовский муниципальный район на 2019-2022 годы» </t>
  </si>
  <si>
    <t>7.1</t>
  </si>
  <si>
    <t>Формирование законопослушного поведения участников дорожного движения в муниципальном образовании Волосовский муниципальный район</t>
  </si>
  <si>
    <t>Отдел ЖКХ АМО ВМР ЛО</t>
  </si>
  <si>
    <t xml:space="preserve">Подпрограмма 1 «Профилактика правонарушений в МО Волосовский муниципальный район Ленинград­ской области» </t>
  </si>
  <si>
    <t>Уменьшение количества преступлений  к уровню 2018 года.</t>
  </si>
  <si>
    <t>кол-во преступлений</t>
  </si>
  <si>
    <t>оценивается по итогам года</t>
  </si>
  <si>
    <t>Снижение количества преступлений, совершаемых лицами в состоянии наркологического и алкогольного опьянения к уровню 2018 года</t>
  </si>
  <si>
    <t>Раскрытие преступлений и правонарушений с использованием АПК АИС «Безопасный город» от общего количества зарегистрированных преступлений</t>
  </si>
  <si>
    <t>Сокращение количества лиц, больных наркоманией и состоящих на диспансерном учете, к уровню 2018 года (102 чел).</t>
  </si>
  <si>
    <t>Сохранение % раскрываемости преступлений к уровню 2018 года (57,1%)</t>
  </si>
  <si>
    <t>Обеспечение выполнения мероприятий по технической защите информации, сведений, составляющих государственную тайну</t>
  </si>
  <si>
    <t xml:space="preserve">Выполнение мероприятий запланировано 
на III-IV квартал 2020 г.
</t>
  </si>
  <si>
    <t xml:space="preserve">Подпрограмма 2 «Безопасность обра­зовательных учреждений МО Волосовский муни­ципальный район» </t>
  </si>
  <si>
    <t>Противопожарные двери в 2020 году будут установлены в МДОУ «Детский сад №28», МОУ «Сабская СОШ», МОУ «Изварская СОШ».</t>
  </si>
  <si>
    <t>В 2020 году будут проведены испытания пожарных кранов в МДОУ «Детский сад №12», МОУ «Яблоницкая СОШ».</t>
  </si>
  <si>
    <t>Удельный вес образовательных организаций МО Волосовский муниципальный район, имеющих ЗС ГО, в которых проведена частичная модернизация ЗС ГО (ПРУ). В 2018 году – 31,3%</t>
  </si>
  <si>
    <t>Количество образовательных организаций,  обеспеченных 
охраной объектов (территорий) сотрудниками частных охранных 
организаций</t>
  </si>
  <si>
    <t>В 2020 году будет проведен ремонт ПРУ в МОУ «Торосовская ООШ»</t>
  </si>
  <si>
    <t xml:space="preserve">Подпрограмма 3 «Повышение безо­пасности дорож­ного движения на территории Воло­совского муници­пального района» </t>
  </si>
  <si>
    <t>Сокращение количества ДТП с пострадавшими к уровню 2018 года (91/115)</t>
  </si>
  <si>
    <t>Кол-во ДТП с пострадавшими</t>
  </si>
  <si>
    <t>пострадало чел.</t>
  </si>
  <si>
    <t>Сокращение количества лиц, погибших в результате ДТП к уровню 2018 года (22)</t>
  </si>
  <si>
    <t>Разработка и актуализация комплексной схемы организации дорожного движения (КСОДД) на дорогах Волосовского муниципального района</t>
  </si>
  <si>
    <t xml:space="preserve"> Привлечение информационных и рекламных агентств к проведению профилактических акций </t>
  </si>
  <si>
    <t>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(2019 год - 38%)</t>
  </si>
  <si>
    <t xml:space="preserve">Приобретение и распространение световозвращающих приспособлений в среде дошкольников и учащихся младших классов  </t>
  </si>
  <si>
    <t xml:space="preserve">Оснащенность приборами, спецсредствами, техникой для ликвидации ЧС и по ГО         </t>
  </si>
  <si>
    <t>Численность руководителей и специалистов, обученных по программе ГО и ЧС и подготовленного к действиям в ЧС</t>
  </si>
  <si>
    <t>Создание муниципальной системы оповещения и информирования населения в чрезвычайных ситуациях мирного и военного времени</t>
  </si>
  <si>
    <t>Развитие и оснащение ЕДДС администрации МО Волосовский муниципальный район (в т.ч. по АПК «Безопасный город)</t>
  </si>
  <si>
    <t>кол-во обученных</t>
  </si>
  <si>
    <t xml:space="preserve">В I квартале 2020 г. не обучались. </t>
  </si>
  <si>
    <t>кол-во поселений</t>
  </si>
  <si>
    <t>кол-во оборудования</t>
  </si>
  <si>
    <t xml:space="preserve">Подпрограмма 1. "Устойчивое развитие сельских территорий муниципального образования Волосовский муниципальный район Ленинградской области" </t>
  </si>
  <si>
    <t>Количество плоскостных спортивных сооружений, по которым выполнены работы по строительству и реконструкции</t>
  </si>
  <si>
    <t>Количество участников (поселений), привлеченных к реализации мероприятий по борьбе с борщевиком Сосновского</t>
  </si>
  <si>
    <t xml:space="preserve">Площадь жилых помещений, находящихся в муниципальной собственности МО Волосовский муниципальный район Ленинградской области, используемая для расчета взносов на капитальный ремонт общего имущества многоквартирных домов </t>
  </si>
  <si>
    <t>Количество приобретенных муниципальных квартир</t>
  </si>
  <si>
    <t xml:space="preserve">Количество специалистов бюджетной сферы, которым предоставлено муниципальное жилье  </t>
  </si>
  <si>
    <t xml:space="preserve">Подпрограмма 2. "Материальная  поддержка  сельхозтоваропроизводителей агропромышленного  комплекса  Волосовского муниципального образования  Ленинградской области" </t>
  </si>
  <si>
    <t xml:space="preserve">Подпрограмма 3 «Развитие малого, среднего предпринимательства и потребительского рынка Волосовского муниципального района Ленинградской области» </t>
  </si>
  <si>
    <t>Количество субъектов малого и среднего предпринимательства в расчете на 1000 человек</t>
  </si>
  <si>
    <t>Количество статей, посвященных деятельности субъектов малого и среднего предпринимательства, социального предпринимательства и наиболее заметным событиям в их бизнесе, размещенных в СМИ</t>
  </si>
  <si>
    <t>Оборот малых и средних предприятий</t>
  </si>
  <si>
    <t>млрд.руб.</t>
  </si>
  <si>
    <t xml:space="preserve">Коэфициент "рождаемости" субъектов МСП (по данным Единого реестра субъектов малого и среднего предпринимательства) </t>
  </si>
  <si>
    <t>Наличие регламентов по услугам, предосталяемым посредством ГБУ ЛО "МФЦ":</t>
  </si>
  <si>
    <t>- выдача градостроительного плана земельного участка;</t>
  </si>
  <si>
    <t>- утверждение и выдача схемы расположения земельного участка или земельных участков на кадастровом плане территории муниципального образования;</t>
  </si>
  <si>
    <t>- выдача разрешений на строительство;</t>
  </si>
  <si>
    <t>- выдача разрешений на ввод объектов в эксплуатацмю.</t>
  </si>
  <si>
    <t>Численность занятых в секторе малого и среднего предпринимательства, включая индивидуальных предпринимателей</t>
  </si>
  <si>
    <t>тыс. человек</t>
  </si>
  <si>
    <t>Увеличение количества объектов в перечне муниципального имущества, предназначенного для предоставления во владение и(или)пользование субъектам малого и среднего предпринимательства и организациям,образующим инфраструктуру поддержки субъектов малого и среднего предпринимательства, к предыдущему году</t>
  </si>
  <si>
    <t>%             не менее</t>
  </si>
  <si>
    <t>Количество самозанятых граждан, зафиксировавших свой статус, с учетом введения налогового режима для самозанятых, нарастающим итогом</t>
  </si>
  <si>
    <t>Количество физических лиц - участников регионального проекта "Популяризация предпринимательства", занятых в сфере МСП, по итогам участия в региональном проекте,нарастающим итогом</t>
  </si>
  <si>
    <t>Количество обученных основам ведения бизнеса, финансовой грамотности и иным навыкам предпринимательской деятельности в рамках регионального проекта "Популяризация предпринимательства", нарастающим итогом</t>
  </si>
  <si>
    <t>Количество физических лиц - участников регионального проекта "Популяризация предпринимательства", нарастающим итогом</t>
  </si>
  <si>
    <t>Количество вновь созданных  субъектов МСП участниками регионального проекта "Популяризация предпринимательства",нарастающим итогом</t>
  </si>
  <si>
    <t xml:space="preserve">Подпрограмма 4. "Развитие автомобильных дорог Волосовского муниципального района Ленинградской области" </t>
  </si>
  <si>
    <t xml:space="preserve">Подпрограмма 5. «Охрана окружающей среды в Волосовском муниципальном районе Ленинградской области» </t>
  </si>
  <si>
    <t>Объем размещенных, утилизированных отходов на территории Волосовского муниципального района</t>
  </si>
  <si>
    <t>(тыс.тонн)</t>
  </si>
  <si>
    <t>Объем отходов, переданных на вторичную переработку</t>
  </si>
  <si>
    <t>Количество утилизированных люминесцентных ламп</t>
  </si>
  <si>
    <t xml:space="preserve">Подпрограмма 6. "Совершенствование социально-экономического развития МО Волосовский муниципальный район Ленинградской области" </t>
  </si>
  <si>
    <t>Периодичность актуализации Инвестиционного паспорта МО Волосовский муниципальный район</t>
  </si>
  <si>
    <t>Периодичность формирования актуализации и опубликования паспортов (информации) инвестиционных площадок (инвестиционных проектов), в том числе системе ИРИС</t>
  </si>
  <si>
    <t>Не более      15%</t>
  </si>
  <si>
    <t xml:space="preserve"> Не менее 95% и не более 110%</t>
  </si>
  <si>
    <t xml:space="preserve">Не менее 20% - 1 квартал; Не менее 45 % - полугодие; Не менее 70% - 9 месяцев; Не менее 95 % по итогам года </t>
  </si>
  <si>
    <t>Доля расходов, направленных на формирование резервного фонда администрации Волосовского муниципального района, от общего объема  доходов районного бюджета</t>
  </si>
  <si>
    <t>Не более 3%</t>
  </si>
  <si>
    <t>Доля структурных  подразделений администрации Волосовского муниципальногорайона, охваченных мониторингом качества финансового менеджмента ГРБС</t>
  </si>
  <si>
    <t>проводится по итогам публичных слушаний</t>
  </si>
  <si>
    <t>не менее 60</t>
  </si>
  <si>
    <t>кред. зад-ть предоставляется по состоянию на 01.07., 01.09.,01.01 года (Приказ Минфина России от 28.12.2010 N 191н)</t>
  </si>
  <si>
    <t xml:space="preserve">Доля кредиторской задолженности в расходах консолидированного бюджета </t>
  </si>
  <si>
    <t>Не менее 102%</t>
  </si>
  <si>
    <t>Не менее 80 % поселений, получивших  максимальное значение комплексной оценки (I-I степень качества)</t>
  </si>
  <si>
    <t>Подпрограмма 4  «Обеспечение  деятельности комитета финансов администрации Волосовского муниципального района»</t>
  </si>
  <si>
    <t>Доля обеспеченности сотрудников администрации выходом на Портал межведомственного электронного взаимодействия</t>
  </si>
  <si>
    <t>тыс.ед.</t>
  </si>
  <si>
    <t>мин.</t>
  </si>
  <si>
    <t>Доля регламентирования муниципальных услуг в общем количестве муниципальных услуг</t>
  </si>
  <si>
    <t>Доходы, получаемые в виде арендной платы за земельные участки,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</si>
  <si>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</si>
  <si>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</si>
  <si>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</si>
  <si>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t>
  </si>
  <si>
    <t>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t>
  </si>
  <si>
    <t>Кол-во кадастровых работ и постановка на кадастровый учёт земельных участков.</t>
  </si>
  <si>
    <t>Доля земельных участков, вовлеченных в налоговый оборот, от общей площади земельных участков, составляющих территорию муниципального района (городского округа).</t>
  </si>
  <si>
    <t>Количество проверок в рамках муниципального земельного контроля</t>
  </si>
  <si>
    <t>Количество аукционов на право заключения договора на установку и эксплуатацию рекламных конструкций.</t>
  </si>
  <si>
    <t>Площадь образованных земельных участков из состава земель сельскохозяйственного назначения</t>
  </si>
  <si>
    <t>Доля материально-техническое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(100%);</t>
  </si>
  <si>
    <t>Количество погибших в ДТП</t>
  </si>
  <si>
    <t>Количество раненых в ДТП</t>
  </si>
  <si>
    <t>Количество раненых в ДТП несовершеннолетних</t>
  </si>
  <si>
    <t>Общее количество ДТП с ранеными и погибшими</t>
  </si>
  <si>
    <t>Человек</t>
  </si>
  <si>
    <t>Отчетный период: январь - июнь 2020 года</t>
  </si>
  <si>
    <t>1) Сведения о фактически достигнутых значениях показателей (индикаторов) муниципальных программ МО Волосовский муниципальный район Ленинградской области  в январе - июне 2020 года в 1 экз. на 7 л.</t>
  </si>
  <si>
    <t>1) Информация о ходе реализации муниципальных программ МО Волосовский муниципальный район Ленинградской области в январе - июне 2020 года в 1 экз. на 2 л.</t>
  </si>
  <si>
    <t xml:space="preserve">С 2016 г. функционирует система видеонаблюдения  АПК «Безопасный город». Всего за 2016-2019 годы установлено 17 камер видеонаблюдения. 
В 2020 г. запланированы средства на поддержание и развитие системы в размере 500,0 тыс. руб.
За счет этих средств будет закуплена аппаратура для видеоархива и улучшения качества изображения.
</t>
  </si>
  <si>
    <t>Системой ГЛОНАСС оснащены автобусы в МОУ «Бегуницкая СОШ», МОУ «Большеврудская СОШ», МОУ «Волосовская СОШ №1», МОУ «ВНОШ», МОУ «Сельцовская СОШ», МОУ «Зимитицкая ООШ», МОУ «Торосовская ООШ», МОУ «Кикеринская СОШ», МОУ «Калитинская СОШ», МОУ «Яблоницкая СОШ», МОУ «Рабитицкая НОШ», МОУ «Ущевицкая НОШ», МОУ «Сабская СОШ»,  МОУ «Изварская СОШ», МОУ «Волосовская 
СОШ №2»</t>
  </si>
  <si>
    <t>Выполняются мероприятия по актуализации, будут окончены в IV квартале 2020 года</t>
  </si>
  <si>
    <t>Приобретен автомобильный автогородок в МДОУ «Детский сад №13»
В 2020 году будут приобретены мобильные автогородки в МОУ «Беседская ООШ», МОУ «Сабская СОШ»</t>
  </si>
  <si>
    <t>Приобретены световозвращающие приспособления в МОУ «ВСОШ №1», МДОУ «Детский сад №26», МОУ «ВСОШ №2»
В 2020 году будут приобретены световозвращающие приспособления  в МДОУ «Детский сад №27»</t>
  </si>
  <si>
    <t>Планируются к проведению во IIII квартале 2020 года</t>
  </si>
  <si>
    <t>Работы планируются к проведению во III квартале 2020 года</t>
  </si>
  <si>
    <t>Производство картофеля в  сельхозпредприятиях</t>
  </si>
  <si>
    <t>Обеспеченность населения площадью стационарных торговых объектов, на начало года</t>
  </si>
  <si>
    <t>Количество мастер-классов при участии мастеров народных художественных промыслов и ремесел</t>
  </si>
  <si>
    <t>Количество отчетов по форме 1-ПП</t>
  </si>
  <si>
    <t>Количество отчетов по форме 1-ПОТРЕБ</t>
  </si>
  <si>
    <t>кв.м./1000 чел.населения</t>
  </si>
  <si>
    <t>в 1 полугодии не проводится</t>
  </si>
  <si>
    <t xml:space="preserve">Исполнение крупных мероприятий по расселению авар.жилищного фонда, по объектам газификации, Комфортной среде, ремонту дорог, водопроводных сетей запланированы на 3 квартал </t>
  </si>
  <si>
    <t>В связи с распространением COVID-19 приняты меры по сокращению расходов и уменьшению ранее запланированных расходных обязательств</t>
  </si>
  <si>
    <t>План расходов на реализацию муниципальной программы в отчетном   году, тыс. руб.</t>
  </si>
</sst>
</file>

<file path=xl/styles.xml><?xml version="1.0" encoding="utf-8"?>
<styleSheet xmlns="http://schemas.openxmlformats.org/spreadsheetml/2006/main">
  <numFmts count="3">
    <numFmt numFmtId="164" formatCode="0.0"/>
    <numFmt numFmtId="165" formatCode="#,##0.0"/>
    <numFmt numFmtId="166" formatCode="0.0%"/>
  </numFmts>
  <fonts count="27">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vertAlign val="subscript"/>
      <sz val="11"/>
      <color theme="1"/>
      <name val="Calibri"/>
      <family val="2"/>
      <charset val="204"/>
      <scheme val="minor"/>
    </font>
    <font>
      <sz val="10"/>
      <color rgb="FF000000"/>
      <name val="Times New Roman"/>
      <family val="1"/>
      <charset val="204"/>
    </font>
    <font>
      <sz val="11"/>
      <color rgb="FF000000"/>
      <name val="Times New Roman"/>
      <family val="1"/>
      <charset val="204"/>
    </font>
    <font>
      <sz val="11"/>
      <color indexed="8"/>
      <name val="Calibri"/>
      <family val="2"/>
    </font>
    <font>
      <sz val="11"/>
      <color rgb="FFFF0000"/>
      <name val="Times New Roman"/>
      <family val="1"/>
      <charset val="204"/>
    </font>
    <font>
      <sz val="10"/>
      <color theme="1"/>
      <name val="Calibri"/>
      <family val="2"/>
      <charset val="204"/>
      <scheme val="minor"/>
    </font>
    <font>
      <sz val="10"/>
      <color indexed="8"/>
      <name val="Times New Roman"/>
      <family val="1"/>
      <charset val="204"/>
    </font>
    <font>
      <sz val="10"/>
      <name val="Arial Cyr"/>
      <charset val="204"/>
    </font>
    <font>
      <sz val="10"/>
      <name val="Times New Roman"/>
      <family val="1"/>
      <charset val="204"/>
    </font>
    <font>
      <sz val="10"/>
      <color indexed="8"/>
      <name val="Calibri"/>
      <family val="2"/>
    </font>
    <font>
      <sz val="11"/>
      <color indexed="8"/>
      <name val="Times New Roman"/>
      <family val="1"/>
      <charset val="204"/>
    </font>
    <font>
      <sz val="9"/>
      <color indexed="8"/>
      <name val="Times New Roman"/>
      <family val="1"/>
      <charset val="204"/>
    </font>
    <font>
      <sz val="9"/>
      <name val="Times New Roman"/>
      <family val="1"/>
      <charset val="204"/>
    </font>
    <font>
      <sz val="8"/>
      <color theme="1"/>
      <name val="Times New Roman"/>
      <family val="1"/>
      <charset val="204"/>
    </font>
    <font>
      <vertAlign val="subscript"/>
      <sz val="11"/>
      <color theme="1"/>
      <name val="Times New Roman"/>
      <family val="1"/>
      <charset val="204"/>
    </font>
    <font>
      <b/>
      <sz val="12"/>
      <color indexed="8"/>
      <name val="Times New Roman"/>
      <family val="1"/>
      <charset val="204"/>
    </font>
    <font>
      <sz val="8"/>
      <color rgb="FF000000"/>
      <name val="Times New Roman"/>
      <family val="1"/>
      <charset val="204"/>
    </font>
    <font>
      <b/>
      <sz val="10"/>
      <color indexed="8"/>
      <name val="Times New Roman"/>
      <family val="1"/>
      <charset val="204"/>
    </font>
    <font>
      <sz val="11"/>
      <color rgb="FF006100"/>
      <name val="Calibri"/>
      <family val="2"/>
      <charset val="204"/>
      <scheme val="minor"/>
    </font>
    <font>
      <sz val="9"/>
      <color theme="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indexed="9"/>
        <bgColor indexed="26"/>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indexed="64"/>
      </right>
      <top style="thin">
        <color auto="1"/>
      </top>
      <bottom/>
      <diagonal/>
    </border>
  </borders>
  <cellStyleXfs count="4">
    <xf numFmtId="0" fontId="0" fillId="0" borderId="0"/>
    <xf numFmtId="0" fontId="10" fillId="0" borderId="0"/>
    <xf numFmtId="0" fontId="14" fillId="0" borderId="0"/>
    <xf numFmtId="0" fontId="25" fillId="4" borderId="0" applyNumberFormat="0" applyBorder="0" applyAlignment="0" applyProtection="0"/>
  </cellStyleXfs>
  <cellXfs count="274">
    <xf numFmtId="0" fontId="0" fillId="0" borderId="0" xfId="0"/>
    <xf numFmtId="0" fontId="0" fillId="0" borderId="0" xfId="0" applyNumberFormat="1" applyAlignment="1">
      <alignment horizontal="center" vertical="center"/>
    </xf>
    <xf numFmtId="0" fontId="4" fillId="0" borderId="1" xfId="0" applyNumberFormat="1" applyFont="1" applyBorder="1" applyAlignment="1">
      <alignment horizontal="center" vertical="center" wrapText="1"/>
    </xf>
    <xf numFmtId="166" fontId="0" fillId="0" borderId="0" xfId="0" applyNumberFormat="1" applyAlignment="1">
      <alignment horizontal="center" vertical="center"/>
    </xf>
    <xf numFmtId="0" fontId="4" fillId="0" borderId="0" xfId="0" applyFont="1"/>
    <xf numFmtId="0" fontId="2" fillId="0" borderId="0" xfId="0" applyFont="1" applyBorder="1" applyAlignment="1">
      <alignment horizontal="center" wrapText="1"/>
    </xf>
    <xf numFmtId="0" fontId="3" fillId="0" borderId="0" xfId="0" applyFont="1" applyBorder="1" applyAlignment="1">
      <alignment horizontal="center" wrapText="1"/>
    </xf>
    <xf numFmtId="0" fontId="1" fillId="0" borderId="0" xfId="0" applyFont="1" applyBorder="1" applyAlignment="1">
      <alignment horizontal="justify" vertical="top" wrapText="1"/>
    </xf>
    <xf numFmtId="16" fontId="1" fillId="0" borderId="0" xfId="0" applyNumberFormat="1" applyFont="1" applyBorder="1" applyAlignment="1">
      <alignment horizontal="justify" vertical="top" wrapText="1"/>
    </xf>
    <xf numFmtId="0" fontId="3" fillId="0" borderId="0" xfId="0" applyFont="1" applyBorder="1" applyAlignment="1">
      <alignment horizontal="justify" vertical="top" wrapText="1"/>
    </xf>
    <xf numFmtId="14" fontId="3" fillId="0" borderId="0" xfId="0" applyNumberFormat="1"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Border="1" applyAlignment="1">
      <alignment horizontal="left" wrapText="1"/>
    </xf>
    <xf numFmtId="0" fontId="9" fillId="0" borderId="0" xfId="0" applyFont="1" applyBorder="1" applyAlignment="1">
      <alignment horizontal="justify" vertical="top" wrapText="1"/>
    </xf>
    <xf numFmtId="0" fontId="3" fillId="0" borderId="0" xfId="0" applyFont="1" applyBorder="1" applyAlignment="1">
      <alignment vertical="top" wrapText="1"/>
    </xf>
    <xf numFmtId="16" fontId="3" fillId="0" borderId="0" xfId="0" applyNumberFormat="1" applyFont="1" applyBorder="1" applyAlignment="1">
      <alignment horizontal="justify" vertical="top" wrapText="1"/>
    </xf>
    <xf numFmtId="0" fontId="11" fillId="0" borderId="0" xfId="0" applyFont="1" applyBorder="1" applyAlignment="1">
      <alignment horizontal="justify" vertical="top" wrapText="1"/>
    </xf>
    <xf numFmtId="16" fontId="5" fillId="0" borderId="0" xfId="0" applyNumberFormat="1" applyFont="1" applyBorder="1" applyAlignment="1">
      <alignment horizontal="justify" vertical="top" wrapText="1"/>
    </xf>
    <xf numFmtId="0" fontId="5" fillId="0" borderId="0" xfId="0" applyFont="1" applyBorder="1" applyAlignment="1">
      <alignment vertical="top" wrapText="1"/>
    </xf>
    <xf numFmtId="14" fontId="6" fillId="0" borderId="0" xfId="0" applyNumberFormat="1" applyFont="1" applyBorder="1" applyAlignment="1">
      <alignment horizontal="justify" vertical="top" wrapText="1"/>
    </xf>
    <xf numFmtId="0" fontId="6"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1" fillId="0" borderId="0" xfId="0" applyFont="1" applyBorder="1" applyAlignment="1">
      <alignment textRotation="90" wrapText="1"/>
    </xf>
    <xf numFmtId="14" fontId="3" fillId="0" borderId="0" xfId="0" applyNumberFormat="1" applyFont="1" applyBorder="1" applyAlignment="1">
      <alignment vertical="top" wrapText="1"/>
    </xf>
    <xf numFmtId="0" fontId="8"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2" fillId="0" borderId="0" xfId="0" applyFont="1" applyAlignment="1">
      <alignment wrapText="1"/>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6" fontId="4" fillId="0" borderId="0" xfId="0" applyNumberFormat="1" applyFont="1" applyBorder="1" applyAlignment="1">
      <alignment horizontal="left" vertical="top" wrapText="1"/>
    </xf>
    <xf numFmtId="0" fontId="2" fillId="0" borderId="0" xfId="0" applyFont="1" applyBorder="1" applyAlignment="1">
      <alignment horizontal="center" vertical="top" wrapText="1"/>
    </xf>
    <xf numFmtId="166" fontId="4" fillId="0" borderId="0" xfId="0" applyNumberFormat="1" applyFont="1" applyBorder="1" applyAlignment="1">
      <alignment vertical="top" wrapText="1"/>
    </xf>
    <xf numFmtId="16" fontId="4" fillId="0" borderId="0" xfId="0" applyNumberFormat="1" applyFont="1" applyBorder="1" applyAlignment="1">
      <alignment horizontal="left" vertical="top" wrapText="1"/>
    </xf>
    <xf numFmtId="0" fontId="12" fillId="0" borderId="0" xfId="0" applyFont="1" applyAlignment="1">
      <alignment vertical="center"/>
    </xf>
    <xf numFmtId="0" fontId="12" fillId="0" borderId="0" xfId="0" applyFont="1" applyBorder="1" applyAlignment="1"/>
    <xf numFmtId="164" fontId="13" fillId="0" borderId="0" xfId="1" applyNumberFormat="1" applyFont="1" applyFill="1" applyBorder="1" applyAlignment="1">
      <alignment horizontal="center" vertical="center" wrapText="1"/>
    </xf>
    <xf numFmtId="0" fontId="4" fillId="0" borderId="0" xfId="0" applyFont="1" applyFill="1"/>
    <xf numFmtId="164" fontId="13" fillId="0" borderId="0" xfId="1" applyNumberFormat="1" applyFont="1" applyFill="1" applyBorder="1" applyAlignment="1">
      <alignment horizontal="center" vertical="center"/>
    </xf>
    <xf numFmtId="0" fontId="16" fillId="0" borderId="0" xfId="1" applyFont="1"/>
    <xf numFmtId="0" fontId="13" fillId="0" borderId="0" xfId="1" applyFont="1" applyFill="1" applyBorder="1" applyAlignment="1">
      <alignment horizontal="center" vertical="center" wrapText="1"/>
    </xf>
    <xf numFmtId="0" fontId="12" fillId="0" borderId="0" xfId="0" applyFont="1" applyBorder="1" applyAlignment="1">
      <alignment wrapText="1"/>
    </xf>
    <xf numFmtId="166" fontId="4" fillId="0" borderId="0" xfId="0" applyNumberFormat="1" applyFont="1"/>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NumberFormat="1" applyFill="1" applyAlignment="1">
      <alignment horizontal="center" vertical="center"/>
    </xf>
    <xf numFmtId="166" fontId="0" fillId="0" borderId="0" xfId="0" applyNumberFormat="1" applyFill="1" applyAlignment="1">
      <alignment horizontal="center" vertical="center"/>
    </xf>
    <xf numFmtId="0" fontId="4" fillId="0" borderId="0" xfId="0" applyFont="1" applyAlignment="1">
      <alignment wrapText="1"/>
    </xf>
    <xf numFmtId="0"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165" fontId="4" fillId="0" borderId="0" xfId="0" applyNumberFormat="1" applyFont="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justify" wrapText="1"/>
    </xf>
    <xf numFmtId="0" fontId="4" fillId="0" borderId="1" xfId="0" applyFont="1" applyFill="1" applyBorder="1" applyAlignment="1">
      <alignment vertical="top" wrapText="1"/>
    </xf>
    <xf numFmtId="0" fontId="13" fillId="0" borderId="1" xfId="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9" fontId="8" fillId="0"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4" fillId="0" borderId="0" xfId="0" applyFont="1" applyAlignment="1">
      <alignment horizontal="center" vertical="center"/>
    </xf>
    <xf numFmtId="0" fontId="13" fillId="0" borderId="1" xfId="1" applyFont="1" applyFill="1" applyBorder="1" applyAlignment="1">
      <alignment horizontal="left" vertical="center" wrapText="1"/>
    </xf>
    <xf numFmtId="164" fontId="13" fillId="0" borderId="1" xfId="1"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8" fillId="0" borderId="1" xfId="0" applyFont="1" applyFill="1" applyBorder="1" applyAlignment="1">
      <alignment wrapText="1"/>
    </xf>
    <xf numFmtId="0"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wrapText="1"/>
    </xf>
    <xf numFmtId="0" fontId="1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1" xfId="1" applyFont="1" applyBorder="1" applyAlignment="1">
      <alignment horizontal="center" vertical="center" wrapText="1"/>
    </xf>
    <xf numFmtId="0" fontId="17" fillId="0" borderId="1" xfId="1" applyFont="1" applyBorder="1" applyAlignment="1">
      <alignment horizontal="center" vertical="center"/>
    </xf>
    <xf numFmtId="0" fontId="19" fillId="0" borderId="1" xfId="0" applyFont="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2" borderId="0" xfId="0" applyNumberFormat="1" applyFont="1" applyFill="1" applyBorder="1" applyAlignment="1">
      <alignment horizontal="center" vertical="center" wrapText="1"/>
    </xf>
    <xf numFmtId="166" fontId="24" fillId="2" borderId="0" xfId="1" applyNumberFormat="1" applyFont="1" applyFill="1" applyBorder="1" applyAlignment="1">
      <alignment horizontal="center" vertical="center" wrapText="1"/>
    </xf>
    <xf numFmtId="166" fontId="2" fillId="2" borderId="0" xfId="0" applyNumberFormat="1" applyFont="1" applyFill="1" applyAlignment="1">
      <alignment horizontal="center" vertical="center"/>
    </xf>
    <xf numFmtId="0" fontId="4" fillId="0" borderId="0" xfId="0" applyFont="1" applyAlignment="1">
      <alignment vertical="top" wrapText="1"/>
    </xf>
    <xf numFmtId="10" fontId="4" fillId="0" borderId="0" xfId="0" applyNumberFormat="1" applyFont="1" applyAlignment="1">
      <alignment vertical="top" wrapText="1"/>
    </xf>
    <xf numFmtId="166" fontId="2" fillId="2" borderId="0" xfId="0" applyNumberFormat="1" applyFont="1" applyFill="1" applyAlignment="1">
      <alignment horizontal="center" vertical="center" wrapText="1"/>
    </xf>
    <xf numFmtId="166" fontId="4" fillId="0" borderId="0" xfId="0" applyNumberFormat="1" applyFont="1" applyAlignment="1">
      <alignment wrapText="1"/>
    </xf>
    <xf numFmtId="166" fontId="4" fillId="0" borderId="0" xfId="0" applyNumberFormat="1" applyFont="1" applyAlignment="1">
      <alignment horizontal="center" vertical="top"/>
    </xf>
    <xf numFmtId="10" fontId="0" fillId="0" borderId="0" xfId="0" applyNumberFormat="1" applyAlignment="1">
      <alignment horizontal="center" vertical="center"/>
    </xf>
    <xf numFmtId="10" fontId="3" fillId="0" borderId="0" xfId="0" applyNumberFormat="1" applyFont="1" applyAlignment="1">
      <alignment horizontal="center" vertical="center"/>
    </xf>
    <xf numFmtId="166" fontId="4" fillId="0" borderId="0" xfId="0" applyNumberFormat="1" applyFont="1" applyAlignment="1">
      <alignment horizontal="center" vertical="top"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5" fillId="3" borderId="1" xfId="3"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justify" wrapText="1"/>
    </xf>
    <xf numFmtId="0" fontId="4" fillId="0" borderId="1" xfId="0" applyFont="1" applyBorder="1" applyAlignment="1">
      <alignment wrapText="1"/>
    </xf>
    <xf numFmtId="0" fontId="13" fillId="0" borderId="13" xfId="1" applyFont="1" applyFill="1" applyBorder="1" applyAlignment="1">
      <alignment horizontal="left" vertical="center" wrapText="1"/>
    </xf>
    <xf numFmtId="0" fontId="13" fillId="0" borderId="1" xfId="1" applyFont="1" applyBorder="1" applyAlignment="1">
      <alignment horizontal="center" vertical="center"/>
    </xf>
    <xf numFmtId="164" fontId="13" fillId="5" borderId="1"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4" xfId="1" applyFont="1" applyFill="1" applyBorder="1" applyAlignment="1">
      <alignment horizontal="left" vertical="center" wrapText="1"/>
    </xf>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164" fontId="13" fillId="0" borderId="4" xfId="1" applyNumberFormat="1" applyFont="1" applyFill="1" applyBorder="1" applyAlignment="1">
      <alignment horizontal="center" vertical="center"/>
    </xf>
    <xf numFmtId="0" fontId="13" fillId="0" borderId="1" xfId="1" applyFont="1" applyBorder="1" applyAlignment="1">
      <alignment horizontal="left" vertical="center" wrapText="1"/>
    </xf>
    <xf numFmtId="0" fontId="13" fillId="5" borderId="1" xfId="1" applyFont="1" applyFill="1" applyBorder="1" applyAlignment="1">
      <alignment horizontal="center" vertical="center"/>
    </xf>
    <xf numFmtId="0" fontId="13" fillId="5" borderId="1" xfId="1" applyFont="1" applyFill="1" applyBorder="1" applyAlignment="1">
      <alignment horizontal="center" vertical="center" wrapText="1"/>
    </xf>
    <xf numFmtId="0" fontId="13" fillId="0" borderId="13" xfId="1" applyFont="1" applyBorder="1" applyAlignment="1">
      <alignment horizontal="left" vertical="center" wrapText="1"/>
    </xf>
    <xf numFmtId="0" fontId="13" fillId="0" borderId="13" xfId="1" applyFont="1" applyBorder="1" applyAlignment="1">
      <alignment horizontal="center" vertical="center" wrapText="1"/>
    </xf>
    <xf numFmtId="0" fontId="13" fillId="5" borderId="13" xfId="1"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8" fillId="0" borderId="0" xfId="0" applyFont="1"/>
    <xf numFmtId="0" fontId="8" fillId="0" borderId="16" xfId="0" applyFont="1" applyBorder="1" applyAlignment="1">
      <alignment vertical="top" wrapText="1"/>
    </xf>
    <xf numFmtId="0" fontId="4" fillId="0" borderId="15" xfId="0" applyFont="1" applyBorder="1" applyAlignment="1">
      <alignment horizontal="center" vertical="top" wrapText="1"/>
    </xf>
    <xf numFmtId="0" fontId="8" fillId="0" borderId="1" xfId="0" applyFont="1" applyBorder="1" applyAlignment="1">
      <alignment vertical="top" wrapText="1"/>
    </xf>
    <xf numFmtId="0" fontId="4" fillId="0" borderId="10" xfId="0" applyFont="1" applyFill="1" applyBorder="1" applyAlignment="1">
      <alignment horizontal="left" vertical="top" wrapText="1"/>
    </xf>
    <xf numFmtId="0" fontId="8" fillId="0" borderId="1" xfId="0" applyFont="1" applyBorder="1" applyAlignment="1">
      <alignment horizontal="justify" vertical="top" wrapText="1"/>
    </xf>
    <xf numFmtId="0" fontId="4" fillId="0" borderId="10" xfId="0" applyFont="1" applyFill="1" applyBorder="1" applyAlignment="1">
      <alignment horizontal="justify" vertical="top" wrapText="1"/>
    </xf>
    <xf numFmtId="0" fontId="4" fillId="0" borderId="1" xfId="0" applyFont="1" applyBorder="1" applyAlignment="1">
      <alignment horizontal="justify" vertical="top" wrapText="1"/>
    </xf>
    <xf numFmtId="0" fontId="20" fillId="0" borderId="5" xfId="0" applyFont="1" applyFill="1" applyBorder="1" applyAlignment="1">
      <alignment horizontal="center" vertical="center"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7" xfId="0" applyFont="1" applyFill="1" applyBorder="1" applyAlignment="1">
      <alignment horizontal="center" vertical="center" wrapText="1"/>
    </xf>
    <xf numFmtId="0" fontId="15" fillId="6"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7"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justify" vertical="center" wrapText="1"/>
    </xf>
    <xf numFmtId="1" fontId="4" fillId="0" borderId="1" xfId="0" applyNumberFormat="1" applyFont="1" applyFill="1" applyBorder="1" applyAlignment="1">
      <alignment horizontal="center" vertical="center" wrapText="1"/>
    </xf>
    <xf numFmtId="166" fontId="4" fillId="0" borderId="0" xfId="0" applyNumberFormat="1" applyFont="1" applyFill="1" applyAlignment="1">
      <alignment horizontal="center" vertical="top"/>
    </xf>
    <xf numFmtId="0" fontId="4" fillId="0" borderId="0" xfId="0" applyFont="1" applyFill="1" applyBorder="1" applyAlignment="1">
      <alignment horizontal="center" vertical="top" wrapText="1"/>
    </xf>
    <xf numFmtId="166" fontId="5" fillId="2" borderId="0" xfId="0" applyNumberFormat="1" applyFont="1" applyFill="1" applyAlignment="1">
      <alignment horizontal="center" vertical="center"/>
    </xf>
    <xf numFmtId="0" fontId="4" fillId="0" borderId="0" xfId="0" applyFont="1" applyAlignment="1">
      <alignment horizontal="center"/>
    </xf>
    <xf numFmtId="166" fontId="26" fillId="0" borderId="0" xfId="0" applyNumberFormat="1" applyFont="1" applyBorder="1" applyAlignment="1">
      <alignment vertical="top"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166" fontId="4" fillId="0" borderId="5" xfId="0" applyNumberFormat="1" applyFont="1" applyFill="1" applyBorder="1" applyAlignment="1">
      <alignment horizontal="center" vertical="center" wrapText="1"/>
    </xf>
    <xf numFmtId="0" fontId="4" fillId="0" borderId="10" xfId="0" applyFont="1" applyBorder="1" applyAlignment="1">
      <alignment vertical="top" wrapText="1"/>
    </xf>
    <xf numFmtId="166" fontId="4" fillId="0" borderId="1" xfId="0" applyNumberFormat="1" applyFont="1" applyBorder="1" applyAlignment="1">
      <alignment vertical="top" wrapText="1"/>
    </xf>
    <xf numFmtId="0" fontId="4" fillId="0" borderId="1" xfId="0" applyFont="1" applyFill="1" applyBorder="1" applyAlignment="1">
      <alignment wrapText="1"/>
    </xf>
    <xf numFmtId="0" fontId="4" fillId="0" borderId="1" xfId="0" applyFont="1" applyFill="1" applyBorder="1"/>
    <xf numFmtId="0" fontId="8" fillId="0" borderId="1" xfId="0" applyFont="1" applyFill="1" applyBorder="1" applyAlignment="1">
      <alignment horizontal="justify" vertical="top" wrapText="1"/>
    </xf>
    <xf numFmtId="0" fontId="8" fillId="0" borderId="1" xfId="0" applyFont="1" applyFill="1" applyBorder="1" applyAlignment="1">
      <alignment vertical="top" wrapText="1"/>
    </xf>
    <xf numFmtId="0" fontId="23" fillId="0" borderId="1" xfId="0" applyFont="1" applyFill="1" applyBorder="1" applyAlignment="1">
      <alignment horizontal="center" vertical="center" wrapText="1"/>
    </xf>
    <xf numFmtId="0" fontId="8" fillId="0" borderId="3" xfId="0" applyFont="1" applyFill="1" applyBorder="1" applyAlignment="1">
      <alignment horizontal="left" vertical="top"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6" fillId="0" borderId="2" xfId="0" applyNumberFormat="1" applyFont="1" applyBorder="1" applyAlignment="1">
      <alignment horizontal="left" vertical="center"/>
    </xf>
    <xf numFmtId="0" fontId="3" fillId="2" borderId="1"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14" fontId="6" fillId="0" borderId="0" xfId="0" applyNumberFormat="1" applyFont="1" applyAlignment="1">
      <alignment horizontal="right" vertical="center"/>
    </xf>
    <xf numFmtId="0" fontId="6" fillId="0" borderId="0" xfId="0" applyNumberFormat="1" applyFont="1" applyAlignment="1">
      <alignment horizontal="right" vertical="center"/>
    </xf>
    <xf numFmtId="0" fontId="3" fillId="0" borderId="0" xfId="0" applyFont="1" applyFill="1" applyBorder="1" applyAlignment="1">
      <alignment horizontal="left" vertical="top" wrapText="1"/>
    </xf>
    <xf numFmtId="0" fontId="6" fillId="2" borderId="1"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7" xfId="0" applyBorder="1" applyAlignment="1"/>
    <xf numFmtId="0" fontId="0" fillId="0" borderId="12" xfId="0" applyBorder="1" applyAlignment="1"/>
    <xf numFmtId="0" fontId="4" fillId="3" borderId="10" xfId="0" applyFont="1" applyFill="1" applyBorder="1" applyAlignment="1">
      <alignment horizontal="center" vertical="center" wrapText="1"/>
    </xf>
    <xf numFmtId="0" fontId="0" fillId="3" borderId="17" xfId="0" applyFill="1" applyBorder="1" applyAlignment="1"/>
    <xf numFmtId="0" fontId="0" fillId="3" borderId="12" xfId="0" applyFill="1" applyBorder="1" applyAlignment="1"/>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17" xfId="0" applyFont="1" applyFill="1" applyBorder="1" applyAlignment="1">
      <alignment horizontal="left" vertical="top" wrapText="1"/>
    </xf>
    <xf numFmtId="0" fontId="13" fillId="0" borderId="1" xfId="1" applyFont="1" applyFill="1" applyBorder="1" applyAlignment="1">
      <alignment horizontal="center" vertical="center" wrapText="1"/>
    </xf>
    <xf numFmtId="0" fontId="22" fillId="2" borderId="1" xfId="1" applyFont="1" applyFill="1" applyBorder="1" applyAlignment="1">
      <alignment horizontal="center" vertical="center"/>
    </xf>
    <xf numFmtId="0" fontId="22" fillId="2"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5" fillId="0" borderId="0" xfId="0" applyFont="1" applyAlignment="1">
      <alignment horizont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left"/>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4">
    <cellStyle name="Excel Built-in Normal" xfId="1"/>
    <cellStyle name="Обычный" xfId="0" builtinId="0"/>
    <cellStyle name="Обычный 2 2" xfId="2"/>
    <cellStyle name="Хороший" xfId="3"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113"/>
  <sheetViews>
    <sheetView tabSelected="1" topLeftCell="A55" workbookViewId="0">
      <selection activeCell="K62" sqref="K62"/>
    </sheetView>
  </sheetViews>
  <sheetFormatPr defaultRowHeight="15"/>
  <cols>
    <col min="1" max="1" width="3" style="1" customWidth="1"/>
    <col min="2" max="2" width="22" style="1" customWidth="1"/>
    <col min="3" max="3" width="15.140625" style="1" customWidth="1"/>
    <col min="4" max="4" width="9.140625" style="1" bestFit="1" customWidth="1"/>
    <col min="5" max="5" width="9.140625" style="1" customWidth="1"/>
    <col min="6" max="6" width="9" style="1" customWidth="1"/>
    <col min="7" max="7" width="7.28515625" style="1" customWidth="1"/>
    <col min="8" max="8" width="7.85546875" style="1" customWidth="1"/>
    <col min="9" max="9" width="9.140625" style="1" customWidth="1"/>
    <col min="10" max="10" width="9.28515625" style="1" bestFit="1" customWidth="1"/>
    <col min="11" max="11" width="7.7109375" style="1" customWidth="1"/>
    <col min="12" max="12" width="8.5703125" style="1" customWidth="1"/>
    <col min="13" max="13" width="9.140625" style="1" bestFit="1" customWidth="1"/>
    <col min="14" max="14" width="8.85546875" style="1" customWidth="1"/>
    <col min="15" max="15" width="7.42578125" style="1" customWidth="1"/>
    <col min="16" max="16" width="9.140625" style="1"/>
    <col min="17" max="17" width="10.140625" style="1" bestFit="1" customWidth="1"/>
    <col min="18" max="18" width="9.140625" style="1"/>
    <col min="19" max="19" width="10.140625" style="1" bestFit="1" customWidth="1"/>
    <col min="20" max="16384" width="9.140625" style="1"/>
  </cols>
  <sheetData>
    <row r="1" spans="1:19" ht="15.75">
      <c r="A1" s="230" t="s">
        <v>161</v>
      </c>
      <c r="B1" s="230"/>
      <c r="C1" s="230"/>
      <c r="D1" s="230"/>
      <c r="E1" s="230"/>
      <c r="F1" s="230"/>
      <c r="G1" s="230"/>
      <c r="H1" s="230"/>
      <c r="I1" s="230"/>
      <c r="J1" s="230"/>
      <c r="K1" s="230"/>
      <c r="L1" s="230"/>
      <c r="M1" s="230"/>
      <c r="N1" s="230"/>
      <c r="O1" s="230"/>
    </row>
    <row r="2" spans="1:19" ht="15.75">
      <c r="A2" s="230" t="s">
        <v>162</v>
      </c>
      <c r="B2" s="230"/>
      <c r="C2" s="230"/>
      <c r="D2" s="230"/>
      <c r="E2" s="230"/>
      <c r="F2" s="230"/>
      <c r="G2" s="230"/>
      <c r="H2" s="230"/>
      <c r="I2" s="230"/>
      <c r="J2" s="230"/>
      <c r="K2" s="230"/>
      <c r="L2" s="230"/>
      <c r="M2" s="230"/>
      <c r="N2" s="230"/>
      <c r="O2" s="230"/>
    </row>
    <row r="3" spans="1:19" ht="15.75">
      <c r="A3" s="230" t="s">
        <v>163</v>
      </c>
      <c r="B3" s="230"/>
      <c r="C3" s="230"/>
      <c r="D3" s="230"/>
      <c r="E3" s="230"/>
      <c r="F3" s="230"/>
      <c r="G3" s="230"/>
      <c r="H3" s="230"/>
      <c r="I3" s="230"/>
      <c r="J3" s="230"/>
      <c r="K3" s="230"/>
      <c r="L3" s="230"/>
      <c r="M3" s="230"/>
      <c r="N3" s="230"/>
      <c r="O3" s="230"/>
    </row>
    <row r="4" spans="1:19" ht="15.75">
      <c r="A4" s="230" t="s">
        <v>164</v>
      </c>
      <c r="B4" s="230"/>
      <c r="C4" s="230"/>
      <c r="D4" s="230"/>
      <c r="E4" s="230"/>
      <c r="F4" s="230"/>
      <c r="G4" s="230"/>
      <c r="H4" s="230"/>
      <c r="I4" s="230"/>
      <c r="J4" s="230"/>
      <c r="K4" s="230"/>
      <c r="L4" s="230"/>
      <c r="M4" s="230"/>
      <c r="N4" s="230"/>
      <c r="O4" s="230"/>
    </row>
    <row r="5" spans="1:19" ht="15.75">
      <c r="A5" s="230" t="s">
        <v>165</v>
      </c>
      <c r="B5" s="230"/>
      <c r="C5" s="230"/>
      <c r="D5" s="230"/>
      <c r="E5" s="230"/>
      <c r="F5" s="230"/>
      <c r="G5" s="230"/>
      <c r="H5" s="230"/>
      <c r="I5" s="230"/>
      <c r="J5" s="230"/>
      <c r="K5" s="230"/>
      <c r="L5" s="230"/>
      <c r="M5" s="230"/>
      <c r="N5" s="230"/>
      <c r="O5" s="230"/>
    </row>
    <row r="6" spans="1:19" ht="15.75">
      <c r="A6" s="229">
        <v>44043</v>
      </c>
      <c r="B6" s="230"/>
      <c r="C6" s="230"/>
      <c r="D6" s="230"/>
      <c r="E6" s="230"/>
      <c r="F6" s="230"/>
      <c r="G6" s="230"/>
      <c r="H6" s="230"/>
      <c r="I6" s="230"/>
      <c r="J6" s="230"/>
      <c r="K6" s="230"/>
      <c r="L6" s="230"/>
      <c r="M6" s="230"/>
      <c r="N6" s="230"/>
      <c r="O6" s="230"/>
    </row>
    <row r="7" spans="1:19" ht="15.75">
      <c r="A7" s="220" t="s">
        <v>14</v>
      </c>
      <c r="B7" s="220"/>
      <c r="C7" s="220"/>
      <c r="D7" s="220"/>
      <c r="E7" s="220"/>
      <c r="F7" s="220"/>
      <c r="G7" s="220"/>
      <c r="H7" s="220"/>
      <c r="I7" s="220"/>
      <c r="J7" s="220"/>
      <c r="K7" s="220"/>
      <c r="L7" s="220"/>
      <c r="M7" s="220"/>
      <c r="N7" s="220"/>
      <c r="O7" s="220"/>
    </row>
    <row r="8" spans="1:19" ht="15.75">
      <c r="A8" s="221" t="s">
        <v>446</v>
      </c>
      <c r="B8" s="221"/>
      <c r="C8" s="221"/>
      <c r="D8" s="221"/>
      <c r="E8" s="221"/>
      <c r="F8" s="221"/>
    </row>
    <row r="9" spans="1:19" ht="74.25" customHeight="1">
      <c r="A9" s="224" t="s">
        <v>0</v>
      </c>
      <c r="B9" s="224" t="s">
        <v>1</v>
      </c>
      <c r="C9" s="224" t="s">
        <v>2</v>
      </c>
      <c r="D9" s="224" t="s">
        <v>465</v>
      </c>
      <c r="E9" s="224"/>
      <c r="F9" s="224"/>
      <c r="G9" s="225"/>
      <c r="H9" s="226" t="s">
        <v>3</v>
      </c>
      <c r="I9" s="224"/>
      <c r="J9" s="224"/>
      <c r="K9" s="227"/>
      <c r="L9" s="228" t="s">
        <v>4</v>
      </c>
      <c r="M9" s="224"/>
      <c r="N9" s="224"/>
      <c r="O9" s="227"/>
    </row>
    <row r="10" spans="1:19" ht="38.25">
      <c r="A10" s="224"/>
      <c r="B10" s="224"/>
      <c r="C10" s="224"/>
      <c r="D10" s="2" t="s">
        <v>21</v>
      </c>
      <c r="E10" s="2" t="s">
        <v>23</v>
      </c>
      <c r="F10" s="2" t="s">
        <v>5</v>
      </c>
      <c r="G10" s="55" t="s">
        <v>24</v>
      </c>
      <c r="H10" s="59" t="s">
        <v>22</v>
      </c>
      <c r="I10" s="2" t="s">
        <v>23</v>
      </c>
      <c r="J10" s="2" t="s">
        <v>5</v>
      </c>
      <c r="K10" s="60" t="s">
        <v>6</v>
      </c>
      <c r="L10" s="57" t="s">
        <v>21</v>
      </c>
      <c r="M10" s="2" t="s">
        <v>23</v>
      </c>
      <c r="N10" s="2" t="s">
        <v>5</v>
      </c>
      <c r="O10" s="60" t="s">
        <v>6</v>
      </c>
    </row>
    <row r="11" spans="1:19">
      <c r="A11" s="54">
        <v>1</v>
      </c>
      <c r="B11" s="54">
        <v>2</v>
      </c>
      <c r="C11" s="54">
        <v>3</v>
      </c>
      <c r="D11" s="54">
        <v>6</v>
      </c>
      <c r="E11" s="54">
        <v>7</v>
      </c>
      <c r="F11" s="54">
        <v>8</v>
      </c>
      <c r="G11" s="56">
        <v>9</v>
      </c>
      <c r="H11" s="61">
        <v>10</v>
      </c>
      <c r="I11" s="54">
        <v>11</v>
      </c>
      <c r="J11" s="54">
        <v>12</v>
      </c>
      <c r="K11" s="62">
        <v>13</v>
      </c>
      <c r="L11" s="58">
        <v>14</v>
      </c>
      <c r="M11" s="54">
        <v>15</v>
      </c>
      <c r="N11" s="54">
        <v>16</v>
      </c>
      <c r="O11" s="62">
        <v>17</v>
      </c>
    </row>
    <row r="12" spans="1:19" ht="27" customHeight="1">
      <c r="A12" s="54">
        <v>1</v>
      </c>
      <c r="B12" s="222" t="s">
        <v>25</v>
      </c>
      <c r="C12" s="222"/>
      <c r="D12" s="222"/>
      <c r="E12" s="222"/>
      <c r="F12" s="222"/>
      <c r="G12" s="222"/>
      <c r="H12" s="222"/>
      <c r="I12" s="222"/>
      <c r="J12" s="222"/>
      <c r="K12" s="222"/>
      <c r="L12" s="222"/>
      <c r="M12" s="222"/>
      <c r="N12" s="222"/>
      <c r="O12" s="223"/>
    </row>
    <row r="13" spans="1:19" ht="76.5">
      <c r="A13" s="96" t="s">
        <v>15</v>
      </c>
      <c r="B13" s="121" t="s">
        <v>258</v>
      </c>
      <c r="C13" s="96" t="s">
        <v>26</v>
      </c>
      <c r="D13" s="203">
        <v>0</v>
      </c>
      <c r="E13" s="203">
        <v>277052.90000000002</v>
      </c>
      <c r="F13" s="203">
        <v>125730.47</v>
      </c>
      <c r="G13" s="204">
        <v>0</v>
      </c>
      <c r="H13" s="205">
        <v>0</v>
      </c>
      <c r="I13" s="203">
        <v>109451.3</v>
      </c>
      <c r="J13" s="203">
        <v>56190.17</v>
      </c>
      <c r="K13" s="206">
        <v>0</v>
      </c>
      <c r="L13" s="205">
        <v>0</v>
      </c>
      <c r="M13" s="203">
        <v>109451.3</v>
      </c>
      <c r="N13" s="203">
        <v>56190.17</v>
      </c>
      <c r="O13" s="206">
        <v>0</v>
      </c>
      <c r="P13" s="64"/>
      <c r="Q13" s="64"/>
      <c r="R13" s="64"/>
      <c r="S13" s="64"/>
    </row>
    <row r="14" spans="1:19" ht="76.5">
      <c r="A14" s="75" t="s">
        <v>16</v>
      </c>
      <c r="B14" s="75" t="s">
        <v>259</v>
      </c>
      <c r="C14" s="75" t="s">
        <v>7</v>
      </c>
      <c r="D14" s="208">
        <v>6152</v>
      </c>
      <c r="E14" s="208">
        <v>376346.47</v>
      </c>
      <c r="F14" s="208">
        <v>195265.69</v>
      </c>
      <c r="G14" s="210">
        <v>0</v>
      </c>
      <c r="H14" s="207">
        <v>165.9</v>
      </c>
      <c r="I14" s="208">
        <v>187679.15400000001</v>
      </c>
      <c r="J14" s="208">
        <v>75897.2</v>
      </c>
      <c r="K14" s="209">
        <v>0</v>
      </c>
      <c r="L14" s="207">
        <v>165.9</v>
      </c>
      <c r="M14" s="208">
        <v>187679.15400000001</v>
      </c>
      <c r="N14" s="208">
        <v>75897.2</v>
      </c>
      <c r="O14" s="209">
        <v>0</v>
      </c>
      <c r="P14" s="65"/>
      <c r="Q14" s="65"/>
      <c r="R14" s="65"/>
      <c r="S14" s="65"/>
    </row>
    <row r="15" spans="1:19" ht="89.25">
      <c r="A15" s="96" t="s">
        <v>17</v>
      </c>
      <c r="B15" s="121" t="s">
        <v>260</v>
      </c>
      <c r="C15" s="96" t="s">
        <v>8</v>
      </c>
      <c r="D15" s="203">
        <v>0</v>
      </c>
      <c r="E15" s="203">
        <v>2262.6</v>
      </c>
      <c r="F15" s="203">
        <v>87105.54</v>
      </c>
      <c r="G15" s="204">
        <v>0</v>
      </c>
      <c r="H15" s="205">
        <v>0</v>
      </c>
      <c r="I15" s="203">
        <v>0</v>
      </c>
      <c r="J15" s="203">
        <v>54555.360000000001</v>
      </c>
      <c r="K15" s="206">
        <v>0</v>
      </c>
      <c r="L15" s="205">
        <v>0</v>
      </c>
      <c r="M15" s="203">
        <v>0</v>
      </c>
      <c r="N15" s="203">
        <v>54555.360000000001</v>
      </c>
      <c r="O15" s="206">
        <v>0</v>
      </c>
      <c r="P15" s="66"/>
      <c r="Q15" s="66"/>
      <c r="R15" s="66"/>
      <c r="S15" s="66"/>
    </row>
    <row r="16" spans="1:19" ht="76.5">
      <c r="A16" s="96" t="s">
        <v>18</v>
      </c>
      <c r="B16" s="121" t="s">
        <v>261</v>
      </c>
      <c r="C16" s="96" t="s">
        <v>7</v>
      </c>
      <c r="D16" s="203">
        <v>0</v>
      </c>
      <c r="E16" s="203">
        <v>4728.8599999999997</v>
      </c>
      <c r="F16" s="203">
        <v>9209.7999999999993</v>
      </c>
      <c r="G16" s="204">
        <v>0</v>
      </c>
      <c r="H16" s="205">
        <v>0</v>
      </c>
      <c r="I16" s="203">
        <v>180</v>
      </c>
      <c r="J16" s="203">
        <v>2486.4699999999998</v>
      </c>
      <c r="K16" s="206">
        <v>0</v>
      </c>
      <c r="L16" s="205">
        <v>0</v>
      </c>
      <c r="M16" s="203">
        <v>180</v>
      </c>
      <c r="N16" s="203">
        <v>2486.4699999999998</v>
      </c>
      <c r="O16" s="206">
        <v>0</v>
      </c>
      <c r="P16" s="66"/>
      <c r="Q16" s="66"/>
      <c r="R16" s="66"/>
      <c r="S16" s="66"/>
    </row>
    <row r="17" spans="1:20" ht="76.5">
      <c r="A17" s="96" t="s">
        <v>19</v>
      </c>
      <c r="B17" s="121" t="s">
        <v>262</v>
      </c>
      <c r="C17" s="96" t="s">
        <v>7</v>
      </c>
      <c r="D17" s="203">
        <v>0</v>
      </c>
      <c r="E17" s="203">
        <v>0</v>
      </c>
      <c r="F17" s="203">
        <v>31979.1</v>
      </c>
      <c r="G17" s="204">
        <v>0</v>
      </c>
      <c r="H17" s="205">
        <v>0</v>
      </c>
      <c r="I17" s="203">
        <v>0</v>
      </c>
      <c r="J17" s="203">
        <v>15436.14</v>
      </c>
      <c r="K17" s="206">
        <v>0</v>
      </c>
      <c r="L17" s="205">
        <v>0</v>
      </c>
      <c r="M17" s="203">
        <v>0</v>
      </c>
      <c r="N17" s="203">
        <v>15436.14</v>
      </c>
      <c r="O17" s="206">
        <v>0</v>
      </c>
      <c r="P17" s="66"/>
      <c r="Q17" s="66"/>
      <c r="R17" s="66"/>
      <c r="S17" s="66"/>
    </row>
    <row r="18" spans="1:20" ht="76.5">
      <c r="A18" s="96" t="s">
        <v>20</v>
      </c>
      <c r="B18" s="121" t="s">
        <v>263</v>
      </c>
      <c r="C18" s="96" t="s">
        <v>7</v>
      </c>
      <c r="D18" s="203">
        <v>1137.4549999999999</v>
      </c>
      <c r="E18" s="203">
        <v>114603</v>
      </c>
      <c r="F18" s="203">
        <v>0</v>
      </c>
      <c r="G18" s="204">
        <v>0</v>
      </c>
      <c r="H18" s="205">
        <v>720.46</v>
      </c>
      <c r="I18" s="203">
        <v>41965</v>
      </c>
      <c r="J18" s="203">
        <v>0</v>
      </c>
      <c r="K18" s="206">
        <v>0</v>
      </c>
      <c r="L18" s="205">
        <v>720.46</v>
      </c>
      <c r="M18" s="203">
        <v>41965</v>
      </c>
      <c r="N18" s="203">
        <v>0</v>
      </c>
      <c r="O18" s="206">
        <v>0</v>
      </c>
      <c r="P18" s="66"/>
      <c r="Q18" s="66"/>
      <c r="R18" s="66"/>
      <c r="S18" s="66"/>
    </row>
    <row r="19" spans="1:20" ht="33" customHeight="1">
      <c r="A19" s="219" t="s">
        <v>9</v>
      </c>
      <c r="B19" s="219"/>
      <c r="C19" s="219"/>
      <c r="D19" s="203">
        <f>D13+D14+D15+D16+D17+D18</f>
        <v>7289.4549999999999</v>
      </c>
      <c r="E19" s="203">
        <f t="shared" ref="E19:O19" si="0">E13+E14+E15+E16+E17+E18</f>
        <v>774993.83</v>
      </c>
      <c r="F19" s="203">
        <f t="shared" si="0"/>
        <v>449290.6</v>
      </c>
      <c r="G19" s="204">
        <f t="shared" si="0"/>
        <v>0</v>
      </c>
      <c r="H19" s="205">
        <f t="shared" si="0"/>
        <v>886.36</v>
      </c>
      <c r="I19" s="203">
        <f>I13+I14+I15+I16+I17+I18</f>
        <v>339275.45400000003</v>
      </c>
      <c r="J19" s="203">
        <f t="shared" si="0"/>
        <v>204565.33999999997</v>
      </c>
      <c r="K19" s="206">
        <f t="shared" si="0"/>
        <v>0</v>
      </c>
      <c r="L19" s="211">
        <f t="shared" si="0"/>
        <v>886.36</v>
      </c>
      <c r="M19" s="203">
        <f t="shared" si="0"/>
        <v>339275.45400000003</v>
      </c>
      <c r="N19" s="203">
        <f t="shared" si="0"/>
        <v>204565.33999999997</v>
      </c>
      <c r="O19" s="206">
        <f t="shared" si="0"/>
        <v>0</v>
      </c>
      <c r="P19" s="1" t="s">
        <v>27</v>
      </c>
      <c r="Q19" s="3">
        <f>(SUM(H13:K13)/SUM(D13:G13)+SUM(H14:K14)/SUM(D14:G14)+SUM(H15:K15)/SUM(D15:G15)+SUM(H16:K16)/SUM(D16:G16)+SUM(H17:K17)/SUM(D17:G17)+SUM(H18:K18)/SUM(D18:G18))/6</f>
        <v>0.42016408740715455</v>
      </c>
      <c r="R19" s="1" t="s">
        <v>28</v>
      </c>
      <c r="S19" s="3">
        <f>(SUM(L13:O13)/SUM(D13:G13)+SUM(L14:O14)/SUM(D14:G14)+SUM(L15:O15)/SUM(D15:G15)+SUM(L16:O16)/SUM(D16:G16)+SUM(L17:O17)/SUM(D17:G17)+SUM(L18:O18)/SUM(D18:G18))/6</f>
        <v>0.42016408740715455</v>
      </c>
      <c r="T19" s="3"/>
    </row>
    <row r="20" spans="1:20" ht="24" customHeight="1">
      <c r="A20" s="63">
        <v>2</v>
      </c>
      <c r="B20" s="222" t="s">
        <v>52</v>
      </c>
      <c r="C20" s="222"/>
      <c r="D20" s="222"/>
      <c r="E20" s="222"/>
      <c r="F20" s="222"/>
      <c r="G20" s="222"/>
      <c r="H20" s="222"/>
      <c r="I20" s="222"/>
      <c r="J20" s="222"/>
      <c r="K20" s="222"/>
      <c r="L20" s="222"/>
      <c r="M20" s="222"/>
      <c r="N20" s="222"/>
      <c r="O20" s="223"/>
    </row>
    <row r="21" spans="1:20" ht="63.75">
      <c r="A21" s="47" t="s">
        <v>53</v>
      </c>
      <c r="B21" s="121" t="s">
        <v>264</v>
      </c>
      <c r="C21" s="122" t="s">
        <v>270</v>
      </c>
      <c r="D21" s="203">
        <v>0</v>
      </c>
      <c r="E21" s="203">
        <v>1218</v>
      </c>
      <c r="F21" s="203">
        <v>14795.9</v>
      </c>
      <c r="G21" s="204">
        <v>0</v>
      </c>
      <c r="H21" s="205">
        <v>0</v>
      </c>
      <c r="I21" s="203">
        <v>0</v>
      </c>
      <c r="J21" s="203">
        <v>7494.6</v>
      </c>
      <c r="K21" s="206">
        <v>0</v>
      </c>
      <c r="L21" s="205">
        <v>0</v>
      </c>
      <c r="M21" s="203">
        <v>0</v>
      </c>
      <c r="N21" s="203">
        <v>7494.6</v>
      </c>
      <c r="O21" s="206">
        <v>0</v>
      </c>
      <c r="Q21" s="66"/>
      <c r="R21" s="66"/>
      <c r="S21" s="66"/>
      <c r="T21" s="66"/>
    </row>
    <row r="22" spans="1:20" ht="127.5">
      <c r="A22" s="47" t="s">
        <v>54</v>
      </c>
      <c r="B22" s="121" t="s">
        <v>265</v>
      </c>
      <c r="C22" s="122" t="s">
        <v>271</v>
      </c>
      <c r="D22" s="203">
        <v>0</v>
      </c>
      <c r="E22" s="203">
        <v>627.6</v>
      </c>
      <c r="F22" s="203">
        <v>664.2</v>
      </c>
      <c r="G22" s="204">
        <v>0</v>
      </c>
      <c r="H22" s="205">
        <v>0</v>
      </c>
      <c r="I22" s="203">
        <v>340.3</v>
      </c>
      <c r="J22" s="203">
        <v>229.48</v>
      </c>
      <c r="K22" s="206">
        <v>0</v>
      </c>
      <c r="L22" s="205">
        <v>0</v>
      </c>
      <c r="M22" s="203">
        <v>340.3</v>
      </c>
      <c r="N22" s="203">
        <v>229.48</v>
      </c>
      <c r="O22" s="206">
        <v>0</v>
      </c>
      <c r="Q22" s="66"/>
      <c r="R22" s="66"/>
      <c r="S22" s="66"/>
      <c r="T22" s="66"/>
    </row>
    <row r="23" spans="1:20" ht="76.5">
      <c r="A23" s="47" t="s">
        <v>55</v>
      </c>
      <c r="B23" s="121" t="s">
        <v>266</v>
      </c>
      <c r="C23" s="122" t="s">
        <v>7</v>
      </c>
      <c r="D23" s="203">
        <v>0</v>
      </c>
      <c r="E23" s="203">
        <v>0</v>
      </c>
      <c r="F23" s="203">
        <v>300</v>
      </c>
      <c r="G23" s="204">
        <v>0</v>
      </c>
      <c r="H23" s="205">
        <v>0</v>
      </c>
      <c r="I23" s="203">
        <v>0</v>
      </c>
      <c r="J23" s="203">
        <v>300</v>
      </c>
      <c r="K23" s="206">
        <v>0</v>
      </c>
      <c r="L23" s="205">
        <v>0</v>
      </c>
      <c r="M23" s="203">
        <v>0</v>
      </c>
      <c r="N23" s="203">
        <v>300</v>
      </c>
      <c r="O23" s="206">
        <v>0</v>
      </c>
      <c r="Q23" s="66"/>
      <c r="R23" s="66"/>
      <c r="S23" s="66"/>
      <c r="T23" s="66"/>
    </row>
    <row r="24" spans="1:20" ht="89.25">
      <c r="A24" s="47" t="s">
        <v>56</v>
      </c>
      <c r="B24" s="121" t="s">
        <v>267</v>
      </c>
      <c r="C24" s="122" t="s">
        <v>272</v>
      </c>
      <c r="D24" s="203">
        <v>0</v>
      </c>
      <c r="E24" s="203">
        <v>666.7</v>
      </c>
      <c r="F24" s="203">
        <v>28593.279999999999</v>
      </c>
      <c r="G24" s="204">
        <v>0</v>
      </c>
      <c r="H24" s="205">
        <v>0</v>
      </c>
      <c r="I24" s="203">
        <v>0</v>
      </c>
      <c r="J24" s="203">
        <v>16849.97</v>
      </c>
      <c r="K24" s="206">
        <v>0</v>
      </c>
      <c r="L24" s="205">
        <v>0</v>
      </c>
      <c r="M24" s="203">
        <v>0</v>
      </c>
      <c r="N24" s="203">
        <v>16849.97</v>
      </c>
      <c r="O24" s="206">
        <v>0</v>
      </c>
      <c r="Q24" s="66"/>
      <c r="R24" s="66"/>
      <c r="S24" s="66"/>
      <c r="T24" s="66"/>
    </row>
    <row r="25" spans="1:20" ht="89.25">
      <c r="A25" s="47" t="s">
        <v>57</v>
      </c>
      <c r="B25" s="121" t="s">
        <v>268</v>
      </c>
      <c r="C25" s="122" t="s">
        <v>274</v>
      </c>
      <c r="D25" s="203">
        <v>0</v>
      </c>
      <c r="E25" s="203">
        <v>0</v>
      </c>
      <c r="F25" s="203">
        <v>492</v>
      </c>
      <c r="G25" s="204">
        <v>0</v>
      </c>
      <c r="H25" s="205">
        <v>0</v>
      </c>
      <c r="I25" s="203">
        <v>0</v>
      </c>
      <c r="J25" s="203">
        <v>10</v>
      </c>
      <c r="K25" s="206">
        <v>0</v>
      </c>
      <c r="L25" s="205">
        <v>0</v>
      </c>
      <c r="M25" s="203">
        <v>0</v>
      </c>
      <c r="N25" s="203">
        <v>10</v>
      </c>
      <c r="O25" s="206">
        <v>0</v>
      </c>
      <c r="Q25" s="66"/>
      <c r="R25" s="66"/>
      <c r="S25" s="66"/>
      <c r="T25" s="66"/>
    </row>
    <row r="26" spans="1:20" ht="114.75">
      <c r="A26" s="47" t="s">
        <v>58</v>
      </c>
      <c r="B26" s="121" t="s">
        <v>269</v>
      </c>
      <c r="C26" s="124" t="s">
        <v>273</v>
      </c>
      <c r="D26" s="203">
        <v>0</v>
      </c>
      <c r="E26" s="203">
        <v>2351.1</v>
      </c>
      <c r="F26" s="203">
        <v>6964.1750000000002</v>
      </c>
      <c r="G26" s="204">
        <v>0</v>
      </c>
      <c r="H26" s="205">
        <v>0</v>
      </c>
      <c r="I26" s="203">
        <v>1920.1</v>
      </c>
      <c r="J26" s="203">
        <v>6246</v>
      </c>
      <c r="K26" s="206">
        <v>0</v>
      </c>
      <c r="L26" s="211">
        <v>0</v>
      </c>
      <c r="M26" s="203">
        <v>1920.1</v>
      </c>
      <c r="N26" s="203">
        <v>6246</v>
      </c>
      <c r="O26" s="206">
        <v>0</v>
      </c>
      <c r="Q26" s="66"/>
      <c r="R26" s="66"/>
      <c r="S26" s="66"/>
      <c r="T26" s="66"/>
    </row>
    <row r="27" spans="1:20" ht="30.75" customHeight="1">
      <c r="A27" s="219" t="s">
        <v>10</v>
      </c>
      <c r="B27" s="219"/>
      <c r="C27" s="219"/>
      <c r="D27" s="203">
        <f>D21+D22+D23+D24+D25+D26</f>
        <v>0</v>
      </c>
      <c r="E27" s="203">
        <f t="shared" ref="E27:O27" si="1">E21+E22+E23+E24+E25+E26</f>
        <v>4863.3999999999996</v>
      </c>
      <c r="F27" s="203">
        <f t="shared" si="1"/>
        <v>51809.555</v>
      </c>
      <c r="G27" s="204">
        <f t="shared" si="1"/>
        <v>0</v>
      </c>
      <c r="H27" s="205">
        <f t="shared" si="1"/>
        <v>0</v>
      </c>
      <c r="I27" s="203">
        <f t="shared" si="1"/>
        <v>2260.4</v>
      </c>
      <c r="J27" s="203">
        <f t="shared" si="1"/>
        <v>31130.050000000003</v>
      </c>
      <c r="K27" s="206">
        <f t="shared" si="1"/>
        <v>0</v>
      </c>
      <c r="L27" s="211">
        <f t="shared" si="1"/>
        <v>0</v>
      </c>
      <c r="M27" s="203">
        <f t="shared" si="1"/>
        <v>2260.4</v>
      </c>
      <c r="N27" s="203">
        <f t="shared" si="1"/>
        <v>31130.050000000003</v>
      </c>
      <c r="O27" s="206">
        <f t="shared" si="1"/>
        <v>0</v>
      </c>
      <c r="P27" s="1" t="s">
        <v>27</v>
      </c>
      <c r="Q27" s="3">
        <f>(SUM(H21:K21)/SUM($D$21:$G$21)+SUM(H22:K22)/SUM($D$22:$G$22)+SUM(H23:K23)/SUM($D$23:$G$23)+SUM(H24:K24)/SUM($D$24:$G$24)+SUM(H25:K25)/SUM($D$25:$G$25)+SUM(H26:K26)/SUM($D$26:$G$26))/6</f>
        <v>0.56365197946761214</v>
      </c>
      <c r="R27" s="1" t="s">
        <v>28</v>
      </c>
      <c r="S27" s="3">
        <f>(SUM(L21:O21)/SUM($D$21:$G$21)+SUM(L22:O22)/SUM($D$22:$G$22)+SUM(L23:O23)/SUM($D$23:$G$23)+SUM(L24:O24)/SUM($D$24:$G$24)+SUM(L25:O25)/SUM($D$25:$G$25)+SUM(L26:O26)/SUM($D$26:$G$26))/6</f>
        <v>0.56365197946761214</v>
      </c>
      <c r="T27" s="3"/>
    </row>
    <row r="28" spans="1:20" ht="26.25" customHeight="1">
      <c r="A28" s="67">
        <v>3</v>
      </c>
      <c r="B28" s="232" t="s">
        <v>77</v>
      </c>
      <c r="C28" s="232"/>
      <c r="D28" s="232"/>
      <c r="E28" s="232"/>
      <c r="F28" s="232"/>
      <c r="G28" s="232"/>
      <c r="H28" s="232"/>
      <c r="I28" s="232"/>
      <c r="J28" s="232"/>
      <c r="K28" s="232"/>
      <c r="L28" s="232"/>
      <c r="M28" s="232"/>
      <c r="N28" s="232"/>
      <c r="O28" s="233"/>
    </row>
    <row r="29" spans="1:20" ht="140.25">
      <c r="A29" s="47" t="s">
        <v>78</v>
      </c>
      <c r="B29" s="122" t="s">
        <v>95</v>
      </c>
      <c r="C29" s="122" t="s">
        <v>275</v>
      </c>
      <c r="D29" s="203">
        <v>0</v>
      </c>
      <c r="E29" s="203">
        <v>0</v>
      </c>
      <c r="F29" s="203">
        <v>2519.58</v>
      </c>
      <c r="G29" s="204">
        <v>0</v>
      </c>
      <c r="H29" s="205">
        <v>0</v>
      </c>
      <c r="I29" s="203">
        <v>0</v>
      </c>
      <c r="J29" s="203">
        <v>617.9</v>
      </c>
      <c r="K29" s="206">
        <v>0</v>
      </c>
      <c r="L29" s="205">
        <v>0</v>
      </c>
      <c r="M29" s="203">
        <v>0</v>
      </c>
      <c r="N29" s="203">
        <v>617.9</v>
      </c>
      <c r="O29" s="206">
        <v>0</v>
      </c>
      <c r="Q29" s="66"/>
      <c r="R29" s="66"/>
      <c r="S29" s="66"/>
      <c r="T29" s="66"/>
    </row>
    <row r="30" spans="1:20" ht="76.5">
      <c r="A30" s="47" t="s">
        <v>79</v>
      </c>
      <c r="B30" s="122" t="s">
        <v>276</v>
      </c>
      <c r="C30" s="122" t="s">
        <v>26</v>
      </c>
      <c r="D30" s="203">
        <v>0</v>
      </c>
      <c r="E30" s="203">
        <v>0</v>
      </c>
      <c r="F30" s="203">
        <v>26961.7</v>
      </c>
      <c r="G30" s="204">
        <v>0</v>
      </c>
      <c r="H30" s="205">
        <v>0</v>
      </c>
      <c r="I30" s="203">
        <v>0</v>
      </c>
      <c r="J30" s="203">
        <v>10509.6</v>
      </c>
      <c r="K30" s="206">
        <v>0</v>
      </c>
      <c r="L30" s="205">
        <v>0</v>
      </c>
      <c r="M30" s="203">
        <v>0</v>
      </c>
      <c r="N30" s="203">
        <v>10509.6</v>
      </c>
      <c r="O30" s="206">
        <v>0</v>
      </c>
      <c r="Q30" s="66"/>
      <c r="R30" s="66"/>
      <c r="S30" s="66"/>
      <c r="T30" s="66"/>
    </row>
    <row r="31" spans="1:20" ht="102">
      <c r="A31" s="47" t="s">
        <v>80</v>
      </c>
      <c r="B31" s="122" t="s">
        <v>257</v>
      </c>
      <c r="C31" s="122" t="s">
        <v>278</v>
      </c>
      <c r="D31" s="203">
        <v>0</v>
      </c>
      <c r="E31" s="203">
        <v>0</v>
      </c>
      <c r="F31" s="203">
        <v>4310</v>
      </c>
      <c r="G31" s="204">
        <v>0</v>
      </c>
      <c r="H31" s="205">
        <v>0</v>
      </c>
      <c r="I31" s="203">
        <v>0</v>
      </c>
      <c r="J31" s="203">
        <v>255</v>
      </c>
      <c r="K31" s="206">
        <v>0</v>
      </c>
      <c r="L31" s="211">
        <v>0</v>
      </c>
      <c r="M31" s="203">
        <v>0</v>
      </c>
      <c r="N31" s="203">
        <v>255</v>
      </c>
      <c r="O31" s="206">
        <v>0</v>
      </c>
      <c r="Q31" s="66"/>
      <c r="R31" s="66"/>
      <c r="S31" s="66"/>
      <c r="T31" s="66"/>
    </row>
    <row r="32" spans="1:20" ht="140.25">
      <c r="A32" s="47" t="s">
        <v>168</v>
      </c>
      <c r="B32" s="122" t="s">
        <v>277</v>
      </c>
      <c r="C32" s="122" t="s">
        <v>279</v>
      </c>
      <c r="D32" s="203">
        <v>0</v>
      </c>
      <c r="E32" s="203">
        <v>0</v>
      </c>
      <c r="F32" s="203">
        <v>4054.5</v>
      </c>
      <c r="G32" s="204">
        <v>0</v>
      </c>
      <c r="H32" s="205">
        <v>0</v>
      </c>
      <c r="I32" s="203">
        <v>0</v>
      </c>
      <c r="J32" s="203">
        <v>1090.23</v>
      </c>
      <c r="K32" s="206">
        <v>0</v>
      </c>
      <c r="L32" s="211">
        <v>0</v>
      </c>
      <c r="M32" s="203">
        <v>0</v>
      </c>
      <c r="N32" s="203">
        <v>1090.23</v>
      </c>
      <c r="O32" s="206">
        <v>0</v>
      </c>
      <c r="Q32" s="66"/>
      <c r="R32" s="66"/>
      <c r="S32" s="66"/>
      <c r="T32" s="66"/>
    </row>
    <row r="33" spans="1:20" ht="30.75" customHeight="1">
      <c r="A33" s="219" t="s">
        <v>10</v>
      </c>
      <c r="B33" s="219"/>
      <c r="C33" s="219"/>
      <c r="D33" s="203">
        <f>D29+D30+D31+D32</f>
        <v>0</v>
      </c>
      <c r="E33" s="203">
        <f t="shared" ref="E33:O33" si="2">E29+E30+E31+E32</f>
        <v>0</v>
      </c>
      <c r="F33" s="203">
        <f t="shared" si="2"/>
        <v>37845.78</v>
      </c>
      <c r="G33" s="204">
        <f t="shared" si="2"/>
        <v>0</v>
      </c>
      <c r="H33" s="205">
        <f t="shared" si="2"/>
        <v>0</v>
      </c>
      <c r="I33" s="203">
        <f t="shared" si="2"/>
        <v>0</v>
      </c>
      <c r="J33" s="203">
        <f t="shared" si="2"/>
        <v>12472.73</v>
      </c>
      <c r="K33" s="206">
        <f t="shared" si="2"/>
        <v>0</v>
      </c>
      <c r="L33" s="211">
        <f t="shared" si="2"/>
        <v>0</v>
      </c>
      <c r="M33" s="203">
        <f t="shared" si="2"/>
        <v>0</v>
      </c>
      <c r="N33" s="203">
        <f t="shared" si="2"/>
        <v>12472.73</v>
      </c>
      <c r="O33" s="206">
        <f t="shared" si="2"/>
        <v>0</v>
      </c>
      <c r="P33" s="1" t="s">
        <v>27</v>
      </c>
      <c r="Q33" s="3">
        <f>(SUM(H29:K29)/SUM($D$29:$G$29)+SUM(H30:K30)/SUM($D$30:$G$30)+SUM(H31:K31)/SUM($D$31:$G$31)+SUM(H32:K32)/SUM(D32:G32))/4</f>
        <v>0.24077380500409373</v>
      </c>
      <c r="R33" s="1" t="s">
        <v>28</v>
      </c>
      <c r="S33" s="3">
        <f>(SUM(L29:O29)/SUM($D$29:$G$29)+SUM(L30:O30)/SUM($D$30:$G$30)+SUM(L31:O31)/SUM($D$31:$G$31)+SUM(L32:O32)/SUM(D32:G32))/4</f>
        <v>0.24077380500409373</v>
      </c>
      <c r="T33" s="3"/>
    </row>
    <row r="34" spans="1:20" ht="23.25" customHeight="1">
      <c r="A34" s="67">
        <v>4</v>
      </c>
      <c r="B34" s="232" t="s">
        <v>11</v>
      </c>
      <c r="C34" s="232"/>
      <c r="D34" s="232"/>
      <c r="E34" s="232"/>
      <c r="F34" s="232"/>
      <c r="G34" s="232"/>
      <c r="H34" s="232"/>
      <c r="I34" s="232"/>
      <c r="J34" s="232"/>
      <c r="K34" s="232"/>
      <c r="L34" s="232"/>
      <c r="M34" s="232"/>
      <c r="N34" s="232"/>
      <c r="O34" s="233"/>
    </row>
    <row r="35" spans="1:20" ht="140.25">
      <c r="A35" s="125" t="s">
        <v>96</v>
      </c>
      <c r="B35" s="75" t="s">
        <v>280</v>
      </c>
      <c r="C35" s="75" t="s">
        <v>281</v>
      </c>
      <c r="D35" s="208">
        <v>0</v>
      </c>
      <c r="E35" s="208">
        <v>0</v>
      </c>
      <c r="F35" s="208">
        <v>685</v>
      </c>
      <c r="G35" s="210">
        <v>0</v>
      </c>
      <c r="H35" s="207">
        <v>0</v>
      </c>
      <c r="I35" s="208">
        <v>0</v>
      </c>
      <c r="J35" s="208">
        <v>270.2</v>
      </c>
      <c r="K35" s="209">
        <v>0</v>
      </c>
      <c r="L35" s="212">
        <v>0</v>
      </c>
      <c r="M35" s="208">
        <v>0</v>
      </c>
      <c r="N35" s="208">
        <v>270.2</v>
      </c>
      <c r="O35" s="209">
        <v>0</v>
      </c>
      <c r="Q35" s="66"/>
      <c r="R35" s="66"/>
      <c r="S35" s="66"/>
      <c r="T35" s="66"/>
    </row>
    <row r="36" spans="1:20" ht="114.75">
      <c r="A36" s="47" t="s">
        <v>97</v>
      </c>
      <c r="B36" s="122" t="s">
        <v>282</v>
      </c>
      <c r="C36" s="122" t="s">
        <v>12</v>
      </c>
      <c r="D36" s="203">
        <v>0</v>
      </c>
      <c r="E36" s="203">
        <v>10016.4</v>
      </c>
      <c r="F36" s="203">
        <v>8800</v>
      </c>
      <c r="G36" s="204">
        <v>0</v>
      </c>
      <c r="H36" s="205">
        <v>0</v>
      </c>
      <c r="I36" s="203">
        <v>1828.6</v>
      </c>
      <c r="J36" s="203">
        <v>3524.7</v>
      </c>
      <c r="K36" s="206">
        <v>0</v>
      </c>
      <c r="L36" s="211">
        <v>0</v>
      </c>
      <c r="M36" s="203">
        <v>1828.6</v>
      </c>
      <c r="N36" s="203">
        <v>3524.7</v>
      </c>
      <c r="O36" s="206">
        <v>0</v>
      </c>
      <c r="Q36" s="66"/>
      <c r="R36" s="66"/>
      <c r="S36" s="66"/>
      <c r="T36" s="66"/>
    </row>
    <row r="37" spans="1:20" ht="140.25">
      <c r="A37" s="47" t="s">
        <v>98</v>
      </c>
      <c r="B37" s="122" t="s">
        <v>283</v>
      </c>
      <c r="C37" s="122" t="s">
        <v>284</v>
      </c>
      <c r="D37" s="203">
        <v>0</v>
      </c>
      <c r="E37" s="203">
        <v>970.14700000000005</v>
      </c>
      <c r="F37" s="203">
        <v>499.3</v>
      </c>
      <c r="G37" s="204">
        <v>0</v>
      </c>
      <c r="H37" s="205">
        <v>0</v>
      </c>
      <c r="I37" s="203">
        <v>0</v>
      </c>
      <c r="J37" s="203">
        <v>21</v>
      </c>
      <c r="K37" s="206">
        <v>0</v>
      </c>
      <c r="L37" s="211">
        <v>0</v>
      </c>
      <c r="M37" s="203">
        <v>0</v>
      </c>
      <c r="N37" s="203">
        <v>21</v>
      </c>
      <c r="O37" s="206">
        <v>0</v>
      </c>
      <c r="Q37" s="66"/>
      <c r="R37" s="66"/>
      <c r="S37" s="66"/>
      <c r="T37" s="66"/>
    </row>
    <row r="38" spans="1:20" ht="76.5">
      <c r="A38" s="47" t="s">
        <v>99</v>
      </c>
      <c r="B38" s="122" t="s">
        <v>285</v>
      </c>
      <c r="C38" s="122" t="s">
        <v>286</v>
      </c>
      <c r="D38" s="203">
        <v>0</v>
      </c>
      <c r="E38" s="203">
        <v>6381.3</v>
      </c>
      <c r="F38" s="203">
        <v>12481.7</v>
      </c>
      <c r="G38" s="204">
        <v>0</v>
      </c>
      <c r="H38" s="205">
        <v>0</v>
      </c>
      <c r="I38" s="203">
        <v>0</v>
      </c>
      <c r="J38" s="203">
        <v>2318.5</v>
      </c>
      <c r="K38" s="206">
        <v>0</v>
      </c>
      <c r="L38" s="211">
        <v>0</v>
      </c>
      <c r="M38" s="203">
        <v>0</v>
      </c>
      <c r="N38" s="203">
        <v>2318.5</v>
      </c>
      <c r="O38" s="206">
        <v>0</v>
      </c>
      <c r="Q38" s="66"/>
      <c r="R38" s="66"/>
      <c r="S38" s="66"/>
      <c r="T38" s="66"/>
    </row>
    <row r="39" spans="1:20" ht="114.75">
      <c r="A39" s="47" t="s">
        <v>100</v>
      </c>
      <c r="B39" s="122" t="s">
        <v>287</v>
      </c>
      <c r="C39" s="122" t="s">
        <v>288</v>
      </c>
      <c r="D39" s="203">
        <v>0</v>
      </c>
      <c r="E39" s="203">
        <v>0</v>
      </c>
      <c r="F39" s="203">
        <v>965</v>
      </c>
      <c r="G39" s="204">
        <v>0</v>
      </c>
      <c r="H39" s="205">
        <v>0</v>
      </c>
      <c r="I39" s="203">
        <v>0</v>
      </c>
      <c r="J39" s="203">
        <v>209.7</v>
      </c>
      <c r="K39" s="206">
        <v>0</v>
      </c>
      <c r="L39" s="211">
        <v>0</v>
      </c>
      <c r="M39" s="203">
        <v>0</v>
      </c>
      <c r="N39" s="203">
        <v>209.7</v>
      </c>
      <c r="O39" s="206">
        <v>0</v>
      </c>
      <c r="Q39" s="66"/>
      <c r="R39" s="66"/>
      <c r="S39" s="66"/>
      <c r="T39" s="66"/>
    </row>
    <row r="40" spans="1:20" ht="150.75" customHeight="1">
      <c r="A40" s="47" t="s">
        <v>169</v>
      </c>
      <c r="B40" s="122" t="s">
        <v>289</v>
      </c>
      <c r="C40" s="122" t="s">
        <v>284</v>
      </c>
      <c r="D40" s="203">
        <v>0</v>
      </c>
      <c r="E40" s="203">
        <v>0</v>
      </c>
      <c r="F40" s="203">
        <v>226</v>
      </c>
      <c r="G40" s="204">
        <v>0</v>
      </c>
      <c r="H40" s="205">
        <v>0</v>
      </c>
      <c r="I40" s="203">
        <v>0</v>
      </c>
      <c r="J40" s="203">
        <v>169.25399999999999</v>
      </c>
      <c r="K40" s="206">
        <v>0</v>
      </c>
      <c r="L40" s="211">
        <v>0</v>
      </c>
      <c r="M40" s="203">
        <v>0</v>
      </c>
      <c r="N40" s="203">
        <v>169.25399999999999</v>
      </c>
      <c r="O40" s="206">
        <v>0</v>
      </c>
      <c r="Q40" s="66"/>
      <c r="R40" s="66"/>
      <c r="S40" s="66"/>
      <c r="T40" s="66"/>
    </row>
    <row r="41" spans="1:20" ht="39.75" customHeight="1">
      <c r="A41" s="219" t="s">
        <v>10</v>
      </c>
      <c r="B41" s="219"/>
      <c r="C41" s="219"/>
      <c r="D41" s="203">
        <f>D35+D36+D37+D38+D39+D40</f>
        <v>0</v>
      </c>
      <c r="E41" s="203">
        <f t="shared" ref="E41:O41" si="3">E35+E36+E37+E38+E39+E40</f>
        <v>17367.847000000002</v>
      </c>
      <c r="F41" s="203">
        <f t="shared" si="3"/>
        <v>23657</v>
      </c>
      <c r="G41" s="204">
        <f t="shared" si="3"/>
        <v>0</v>
      </c>
      <c r="H41" s="205">
        <f t="shared" si="3"/>
        <v>0</v>
      </c>
      <c r="I41" s="203">
        <f t="shared" si="3"/>
        <v>1828.6</v>
      </c>
      <c r="J41" s="203">
        <f t="shared" si="3"/>
        <v>6513.3539999999994</v>
      </c>
      <c r="K41" s="206">
        <f t="shared" si="3"/>
        <v>0</v>
      </c>
      <c r="L41" s="211">
        <f t="shared" si="3"/>
        <v>0</v>
      </c>
      <c r="M41" s="203">
        <f t="shared" si="3"/>
        <v>1828.6</v>
      </c>
      <c r="N41" s="203">
        <f t="shared" si="3"/>
        <v>6513.3539999999994</v>
      </c>
      <c r="O41" s="206">
        <f t="shared" si="3"/>
        <v>0</v>
      </c>
      <c r="P41" s="1" t="s">
        <v>27</v>
      </c>
      <c r="Q41" s="3">
        <f>(SUM(H35:K35)/SUM($D$35:$G$35)+SUM(H36:K36)/SUM($D$36:$G$36)+SUM(H37:K37)/SUM($D$37:$G$37)+SUM(H38:K38)/SUM($D$38:$G$38)+SUM(H39:K39)/SUM($D$39:$G$39)+SUM(H40:K40)/SUM(D40:G40))/6</f>
        <v>0.29706254114263975</v>
      </c>
      <c r="R41" s="1" t="s">
        <v>28</v>
      </c>
      <c r="S41" s="3">
        <f>(SUM(L35:O35)/SUM($D$35:$G$35)+SUM(L36:O36)/SUM($D$36:$G$36)+SUM(L37:O37)/SUM($D$37:$G$37)+SUM(L38:O38)/SUM($D$38:$G$38)+SUM(L39:O39)/SUM($D$39:$G$39)+SUM(L40:O40)/SUM(D40:G40))/6</f>
        <v>0.29706254114263975</v>
      </c>
      <c r="T41" s="3"/>
    </row>
    <row r="42" spans="1:20" ht="25.5" customHeight="1">
      <c r="A42" s="68">
        <v>5</v>
      </c>
      <c r="B42" s="214" t="s">
        <v>128</v>
      </c>
      <c r="C42" s="215"/>
      <c r="D42" s="215"/>
      <c r="E42" s="215"/>
      <c r="F42" s="215"/>
      <c r="G42" s="215"/>
      <c r="H42" s="215"/>
      <c r="I42" s="215"/>
      <c r="J42" s="215"/>
      <c r="K42" s="215"/>
      <c r="L42" s="215"/>
      <c r="M42" s="215"/>
      <c r="N42" s="215"/>
      <c r="O42" s="216"/>
      <c r="R42" s="3"/>
      <c r="T42" s="3"/>
    </row>
    <row r="43" spans="1:20" s="49" customFormat="1" ht="51">
      <c r="A43" s="47" t="s">
        <v>129</v>
      </c>
      <c r="B43" s="123" t="s">
        <v>132</v>
      </c>
      <c r="C43" s="123" t="s">
        <v>134</v>
      </c>
      <c r="D43" s="203">
        <v>0</v>
      </c>
      <c r="E43" s="203">
        <v>0</v>
      </c>
      <c r="F43" s="203">
        <v>0</v>
      </c>
      <c r="G43" s="204">
        <v>0</v>
      </c>
      <c r="H43" s="205">
        <v>0</v>
      </c>
      <c r="I43" s="203">
        <v>0</v>
      </c>
      <c r="J43" s="203">
        <v>0</v>
      </c>
      <c r="K43" s="206">
        <v>0</v>
      </c>
      <c r="L43" s="211">
        <v>0</v>
      </c>
      <c r="M43" s="203">
        <v>0</v>
      </c>
      <c r="N43" s="203">
        <v>0</v>
      </c>
      <c r="O43" s="206">
        <v>0</v>
      </c>
      <c r="R43" s="50"/>
      <c r="T43" s="50"/>
    </row>
    <row r="44" spans="1:20" s="49" customFormat="1" ht="63.75">
      <c r="A44" s="47" t="s">
        <v>130</v>
      </c>
      <c r="B44" s="123" t="s">
        <v>133</v>
      </c>
      <c r="C44" s="123" t="s">
        <v>134</v>
      </c>
      <c r="D44" s="203">
        <v>0</v>
      </c>
      <c r="E44" s="203">
        <v>0</v>
      </c>
      <c r="F44" s="203">
        <v>0</v>
      </c>
      <c r="G44" s="204">
        <v>0</v>
      </c>
      <c r="H44" s="205">
        <v>0</v>
      </c>
      <c r="I44" s="203">
        <v>0</v>
      </c>
      <c r="J44" s="203">
        <v>0</v>
      </c>
      <c r="K44" s="206">
        <v>0</v>
      </c>
      <c r="L44" s="211">
        <v>0</v>
      </c>
      <c r="M44" s="203">
        <v>0</v>
      </c>
      <c r="N44" s="203">
        <v>0</v>
      </c>
      <c r="O44" s="206">
        <v>0</v>
      </c>
      <c r="R44" s="50"/>
      <c r="T44" s="50"/>
    </row>
    <row r="45" spans="1:20" s="49" customFormat="1" ht="63.75">
      <c r="A45" s="47" t="s">
        <v>131</v>
      </c>
      <c r="B45" s="123" t="s">
        <v>153</v>
      </c>
      <c r="C45" s="123" t="s">
        <v>134</v>
      </c>
      <c r="D45" s="203">
        <v>0</v>
      </c>
      <c r="E45" s="203">
        <v>150415.70000000001</v>
      </c>
      <c r="F45" s="203">
        <v>55000</v>
      </c>
      <c r="G45" s="204">
        <v>0</v>
      </c>
      <c r="H45" s="205">
        <v>0</v>
      </c>
      <c r="I45" s="203">
        <v>90249.4</v>
      </c>
      <c r="J45" s="203">
        <v>12000</v>
      </c>
      <c r="K45" s="206">
        <v>0</v>
      </c>
      <c r="L45" s="211">
        <v>0</v>
      </c>
      <c r="M45" s="203">
        <v>90249.4</v>
      </c>
      <c r="N45" s="203">
        <v>12000</v>
      </c>
      <c r="O45" s="206">
        <v>0</v>
      </c>
      <c r="R45" s="50"/>
      <c r="T45" s="50"/>
    </row>
    <row r="46" spans="1:20" s="49" customFormat="1" ht="89.25">
      <c r="A46" s="47" t="s">
        <v>184</v>
      </c>
      <c r="B46" s="123" t="s">
        <v>185</v>
      </c>
      <c r="C46" s="123" t="s">
        <v>134</v>
      </c>
      <c r="D46" s="203">
        <v>0</v>
      </c>
      <c r="E46" s="203">
        <v>70.5</v>
      </c>
      <c r="F46" s="203">
        <v>15334.9</v>
      </c>
      <c r="G46" s="204">
        <v>3551.1</v>
      </c>
      <c r="H46" s="205">
        <v>0</v>
      </c>
      <c r="I46" s="203">
        <v>42.3</v>
      </c>
      <c r="J46" s="203">
        <v>6635.1</v>
      </c>
      <c r="K46" s="206">
        <v>1306.9000000000001</v>
      </c>
      <c r="L46" s="211">
        <v>0</v>
      </c>
      <c r="M46" s="203">
        <v>42.3</v>
      </c>
      <c r="N46" s="203">
        <v>6635.1</v>
      </c>
      <c r="O46" s="206">
        <v>1306.9000000000001</v>
      </c>
      <c r="R46" s="50"/>
      <c r="T46" s="50"/>
    </row>
    <row r="47" spans="1:20" s="49" customFormat="1" ht="34.5" customHeight="1">
      <c r="A47" s="219" t="s">
        <v>10</v>
      </c>
      <c r="B47" s="219"/>
      <c r="C47" s="219"/>
      <c r="D47" s="203">
        <f>D43+D44+D45+D46</f>
        <v>0</v>
      </c>
      <c r="E47" s="203">
        <f t="shared" ref="E47:O47" si="4">E43+E44+E45+E46</f>
        <v>150486.20000000001</v>
      </c>
      <c r="F47" s="203">
        <f t="shared" si="4"/>
        <v>70334.899999999994</v>
      </c>
      <c r="G47" s="204">
        <f t="shared" si="4"/>
        <v>3551.1</v>
      </c>
      <c r="H47" s="205">
        <f t="shared" si="4"/>
        <v>0</v>
      </c>
      <c r="I47" s="203">
        <f t="shared" si="4"/>
        <v>90291.7</v>
      </c>
      <c r="J47" s="203">
        <f t="shared" si="4"/>
        <v>18635.099999999999</v>
      </c>
      <c r="K47" s="206">
        <f t="shared" si="4"/>
        <v>1306.9000000000001</v>
      </c>
      <c r="L47" s="211">
        <f t="shared" si="4"/>
        <v>0</v>
      </c>
      <c r="M47" s="203">
        <f t="shared" si="4"/>
        <v>90291.7</v>
      </c>
      <c r="N47" s="203">
        <f t="shared" si="4"/>
        <v>18635.099999999999</v>
      </c>
      <c r="O47" s="206">
        <f t="shared" si="4"/>
        <v>1306.9000000000001</v>
      </c>
      <c r="P47" s="1" t="s">
        <v>27</v>
      </c>
      <c r="Q47" s="3">
        <f>(SUM(H45:K45)/SUM($D$45:$G$45)+SUM(H46:K46)/SUM(D46:G46))/2</f>
        <v>0.45947940242747476</v>
      </c>
      <c r="R47" s="1" t="s">
        <v>28</v>
      </c>
      <c r="S47" s="3">
        <f>(SUM(L45:O45)/SUM($D$45:$G$45)+SUM(L46:O46)/SUM(D46:G46))/2</f>
        <v>0.45947940242747476</v>
      </c>
      <c r="T47" s="50"/>
    </row>
    <row r="48" spans="1:20" s="49" customFormat="1" ht="42.75" customHeight="1">
      <c r="A48" s="68">
        <v>6</v>
      </c>
      <c r="B48" s="215" t="s">
        <v>197</v>
      </c>
      <c r="C48" s="215"/>
      <c r="D48" s="215"/>
      <c r="E48" s="215"/>
      <c r="F48" s="215"/>
      <c r="G48" s="215"/>
      <c r="H48" s="215"/>
      <c r="I48" s="215"/>
      <c r="J48" s="215"/>
      <c r="K48" s="215"/>
      <c r="L48" s="215"/>
      <c r="M48" s="215"/>
      <c r="N48" s="215"/>
      <c r="O48" s="216"/>
      <c r="P48" s="1"/>
      <c r="Q48" s="3"/>
      <c r="R48" s="1"/>
      <c r="S48" s="3"/>
      <c r="T48" s="50"/>
    </row>
    <row r="49" spans="1:20" s="49" customFormat="1" ht="107.25" customHeight="1">
      <c r="A49" s="47" t="s">
        <v>198</v>
      </c>
      <c r="B49" s="123" t="s">
        <v>200</v>
      </c>
      <c r="C49" s="123" t="s">
        <v>201</v>
      </c>
      <c r="D49" s="203">
        <v>0</v>
      </c>
      <c r="E49" s="203">
        <v>0</v>
      </c>
      <c r="F49" s="203">
        <v>300</v>
      </c>
      <c r="G49" s="204">
        <v>0</v>
      </c>
      <c r="H49" s="205">
        <v>0</v>
      </c>
      <c r="I49" s="203">
        <v>0</v>
      </c>
      <c r="J49" s="203">
        <v>17</v>
      </c>
      <c r="K49" s="206">
        <v>0</v>
      </c>
      <c r="L49" s="211">
        <v>0</v>
      </c>
      <c r="M49" s="203">
        <v>0</v>
      </c>
      <c r="N49" s="203">
        <v>17</v>
      </c>
      <c r="O49" s="206">
        <v>0</v>
      </c>
      <c r="P49" s="1"/>
      <c r="Q49" s="3"/>
      <c r="R49" s="1"/>
      <c r="S49" s="3"/>
      <c r="T49" s="50"/>
    </row>
    <row r="50" spans="1:20" s="49" customFormat="1" ht="120.75" customHeight="1">
      <c r="A50" s="47" t="s">
        <v>199</v>
      </c>
      <c r="B50" s="123" t="s">
        <v>290</v>
      </c>
      <c r="C50" s="123" t="s">
        <v>202</v>
      </c>
      <c r="D50" s="203">
        <v>0</v>
      </c>
      <c r="E50" s="203">
        <v>0</v>
      </c>
      <c r="F50" s="203">
        <v>2271</v>
      </c>
      <c r="G50" s="204">
        <v>0</v>
      </c>
      <c r="H50" s="205">
        <v>0</v>
      </c>
      <c r="I50" s="203">
        <v>0</v>
      </c>
      <c r="J50" s="203">
        <v>536.48</v>
      </c>
      <c r="K50" s="206">
        <v>0</v>
      </c>
      <c r="L50" s="211">
        <v>0</v>
      </c>
      <c r="M50" s="203">
        <v>0</v>
      </c>
      <c r="N50" s="203">
        <v>536.48</v>
      </c>
      <c r="O50" s="206">
        <v>0</v>
      </c>
      <c r="P50" s="1"/>
      <c r="Q50" s="3"/>
      <c r="R50" s="1"/>
      <c r="S50" s="3"/>
      <c r="T50" s="50"/>
    </row>
    <row r="51" spans="1:20" s="49" customFormat="1" ht="96" customHeight="1">
      <c r="A51" s="47" t="s">
        <v>204</v>
      </c>
      <c r="B51" s="126" t="s">
        <v>291</v>
      </c>
      <c r="C51" s="126" t="s">
        <v>203</v>
      </c>
      <c r="D51" s="203">
        <v>0</v>
      </c>
      <c r="E51" s="203">
        <v>1134</v>
      </c>
      <c r="F51" s="203">
        <v>1396</v>
      </c>
      <c r="G51" s="204">
        <v>0</v>
      </c>
      <c r="H51" s="205">
        <v>0</v>
      </c>
      <c r="I51" s="203">
        <v>0</v>
      </c>
      <c r="J51" s="203">
        <v>487.4</v>
      </c>
      <c r="K51" s="206">
        <v>0</v>
      </c>
      <c r="L51" s="211">
        <v>0</v>
      </c>
      <c r="M51" s="203">
        <v>0</v>
      </c>
      <c r="N51" s="203">
        <v>487.4</v>
      </c>
      <c r="O51" s="206">
        <v>0</v>
      </c>
      <c r="P51" s="1"/>
      <c r="Q51" s="3"/>
      <c r="R51" s="1"/>
      <c r="S51" s="3"/>
      <c r="T51" s="50"/>
    </row>
    <row r="52" spans="1:20" s="49" customFormat="1" ht="114.75">
      <c r="A52" s="47" t="s">
        <v>205</v>
      </c>
      <c r="B52" s="123" t="s">
        <v>207</v>
      </c>
      <c r="C52" s="123" t="s">
        <v>208</v>
      </c>
      <c r="D52" s="203">
        <v>2819.5</v>
      </c>
      <c r="E52" s="203">
        <v>6108.3</v>
      </c>
      <c r="F52" s="203">
        <v>111863.749</v>
      </c>
      <c r="G52" s="204">
        <v>4344.1450000000004</v>
      </c>
      <c r="H52" s="205">
        <v>1033.2</v>
      </c>
      <c r="I52" s="203">
        <v>2167.8000000000002</v>
      </c>
      <c r="J52" s="203">
        <v>33818.1</v>
      </c>
      <c r="K52" s="206">
        <v>1665.9</v>
      </c>
      <c r="L52" s="205">
        <v>1033.2</v>
      </c>
      <c r="M52" s="203">
        <v>2167.8000000000002</v>
      </c>
      <c r="N52" s="203">
        <v>33818.1</v>
      </c>
      <c r="O52" s="206">
        <v>1665.9</v>
      </c>
      <c r="P52" s="1"/>
      <c r="Q52" s="3"/>
      <c r="R52" s="1"/>
      <c r="S52" s="3"/>
      <c r="T52" s="50"/>
    </row>
    <row r="53" spans="1:20" s="49" customFormat="1" ht="127.5">
      <c r="A53" s="47" t="s">
        <v>206</v>
      </c>
      <c r="B53" s="123" t="s">
        <v>209</v>
      </c>
      <c r="C53" s="123" t="s">
        <v>210</v>
      </c>
      <c r="D53" s="203">
        <v>0</v>
      </c>
      <c r="E53" s="203">
        <v>0</v>
      </c>
      <c r="F53" s="203">
        <v>0</v>
      </c>
      <c r="G53" s="204">
        <v>15500</v>
      </c>
      <c r="H53" s="205">
        <v>0</v>
      </c>
      <c r="I53" s="203">
        <v>0</v>
      </c>
      <c r="J53" s="203">
        <v>0</v>
      </c>
      <c r="K53" s="206">
        <v>5788.3</v>
      </c>
      <c r="L53" s="211">
        <v>0</v>
      </c>
      <c r="M53" s="203">
        <v>0</v>
      </c>
      <c r="N53" s="203">
        <v>0</v>
      </c>
      <c r="O53" s="206">
        <v>5788.3</v>
      </c>
      <c r="P53" s="1"/>
      <c r="Q53" s="3"/>
      <c r="R53" s="1"/>
      <c r="S53" s="3"/>
      <c r="T53" s="50"/>
    </row>
    <row r="54" spans="1:20" s="49" customFormat="1" ht="24.75" customHeight="1">
      <c r="A54" s="47"/>
      <c r="B54" s="217" t="s">
        <v>10</v>
      </c>
      <c r="C54" s="218"/>
      <c r="D54" s="203">
        <f>SUM(D49:D53)</f>
        <v>2819.5</v>
      </c>
      <c r="E54" s="203">
        <f t="shared" ref="E54:O54" si="5">SUM(E49:E53)</f>
        <v>7242.3</v>
      </c>
      <c r="F54" s="203">
        <f t="shared" si="5"/>
        <v>115830.749</v>
      </c>
      <c r="G54" s="204">
        <f t="shared" si="5"/>
        <v>19844.145</v>
      </c>
      <c r="H54" s="205">
        <f t="shared" si="5"/>
        <v>1033.2</v>
      </c>
      <c r="I54" s="203">
        <f t="shared" si="5"/>
        <v>2167.8000000000002</v>
      </c>
      <c r="J54" s="203">
        <f t="shared" si="5"/>
        <v>34858.979999999996</v>
      </c>
      <c r="K54" s="206">
        <f t="shared" si="5"/>
        <v>7454.2000000000007</v>
      </c>
      <c r="L54" s="211">
        <f t="shared" si="5"/>
        <v>1033.2</v>
      </c>
      <c r="M54" s="203">
        <f t="shared" si="5"/>
        <v>2167.8000000000002</v>
      </c>
      <c r="N54" s="203">
        <f t="shared" si="5"/>
        <v>34858.979999999996</v>
      </c>
      <c r="O54" s="206">
        <f t="shared" si="5"/>
        <v>7454.2000000000007</v>
      </c>
      <c r="P54" s="1" t="s">
        <v>27</v>
      </c>
      <c r="Q54" s="3">
        <f>(SUM(H49:K49)/SUM($D$49:$G$49)+SUM(H50:K50)/SUM($D$50:$G$50)+SUM(H51:K51)/SUM($D$51:$G$51)+SUM(H52:K52)/SUM($D$52:$G$52)+SUM(H53:K53)/SUM($D$53:$G$53))/5</f>
        <v>0.23362574814335951</v>
      </c>
      <c r="R54" s="1" t="s">
        <v>28</v>
      </c>
      <c r="S54" s="3">
        <f>(SUM(L49:O49)/SUM($D$49:$G$49)+SUM(L50:O50)/SUM($D$50:$G$50)+SUM(L51:O51)/SUM($D$51:$G$51)+SUM(L52:O52)/SUM($D$52:$G$52)+SUM(L53:O53)/SUM($D$53:$G$53))/5</f>
        <v>0.23362574814335951</v>
      </c>
      <c r="T54" s="50"/>
    </row>
    <row r="55" spans="1:20" s="49" customFormat="1" ht="34.5" customHeight="1">
      <c r="A55" s="156" t="s">
        <v>338</v>
      </c>
      <c r="B55" s="214" t="s">
        <v>339</v>
      </c>
      <c r="C55" s="215"/>
      <c r="D55" s="215"/>
      <c r="E55" s="215"/>
      <c r="F55" s="215"/>
      <c r="G55" s="215"/>
      <c r="H55" s="215"/>
      <c r="I55" s="215"/>
      <c r="J55" s="215"/>
      <c r="K55" s="215"/>
      <c r="L55" s="215"/>
      <c r="M55" s="215"/>
      <c r="N55" s="215"/>
      <c r="O55" s="216"/>
      <c r="P55" s="1"/>
      <c r="Q55" s="3"/>
      <c r="R55" s="1"/>
      <c r="S55" s="3"/>
      <c r="T55" s="50"/>
    </row>
    <row r="56" spans="1:20" s="49" customFormat="1" ht="105" customHeight="1">
      <c r="A56" s="47" t="s">
        <v>340</v>
      </c>
      <c r="B56" s="131" t="s">
        <v>341</v>
      </c>
      <c r="C56" s="132" t="s">
        <v>342</v>
      </c>
      <c r="D56" s="203">
        <v>0</v>
      </c>
      <c r="E56" s="203">
        <v>0</v>
      </c>
      <c r="F56" s="203">
        <v>0</v>
      </c>
      <c r="G56" s="204">
        <v>0</v>
      </c>
      <c r="H56" s="205">
        <v>0</v>
      </c>
      <c r="I56" s="203">
        <v>0</v>
      </c>
      <c r="J56" s="203">
        <v>0</v>
      </c>
      <c r="K56" s="206">
        <v>0</v>
      </c>
      <c r="L56" s="211">
        <v>0</v>
      </c>
      <c r="M56" s="203">
        <v>0</v>
      </c>
      <c r="N56" s="203">
        <v>0</v>
      </c>
      <c r="O56" s="206">
        <v>0</v>
      </c>
      <c r="P56" s="1"/>
      <c r="Q56" s="3"/>
      <c r="R56" s="1"/>
      <c r="S56" s="3"/>
      <c r="T56" s="50"/>
    </row>
    <row r="57" spans="1:20" s="49" customFormat="1" ht="24.75" customHeight="1">
      <c r="A57" s="47"/>
      <c r="B57" s="217" t="s">
        <v>10</v>
      </c>
      <c r="C57" s="218"/>
      <c r="D57" s="204">
        <f>D56</f>
        <v>0</v>
      </c>
      <c r="E57" s="204">
        <f t="shared" ref="E57:O57" si="6">E56</f>
        <v>0</v>
      </c>
      <c r="F57" s="204">
        <f t="shared" si="6"/>
        <v>0</v>
      </c>
      <c r="G57" s="206">
        <f t="shared" si="6"/>
        <v>0</v>
      </c>
      <c r="H57" s="213">
        <f t="shared" si="6"/>
        <v>0</v>
      </c>
      <c r="I57" s="204">
        <f t="shared" si="6"/>
        <v>0</v>
      </c>
      <c r="J57" s="204">
        <f t="shared" si="6"/>
        <v>0</v>
      </c>
      <c r="K57" s="206">
        <f t="shared" si="6"/>
        <v>0</v>
      </c>
      <c r="L57" s="213">
        <f t="shared" si="6"/>
        <v>0</v>
      </c>
      <c r="M57" s="204">
        <f t="shared" si="6"/>
        <v>0</v>
      </c>
      <c r="N57" s="204">
        <f t="shared" si="6"/>
        <v>0</v>
      </c>
      <c r="O57" s="206">
        <f t="shared" si="6"/>
        <v>0</v>
      </c>
      <c r="P57" s="1"/>
      <c r="Q57" s="3"/>
      <c r="R57" s="1"/>
      <c r="S57" s="3"/>
      <c r="T57" s="50"/>
    </row>
    <row r="58" spans="1:20" ht="24" customHeight="1">
      <c r="A58" s="77"/>
      <c r="B58" s="77" t="s">
        <v>13</v>
      </c>
      <c r="C58" s="77"/>
      <c r="D58" s="81">
        <f>D19+D27+D33+D41+D47+D54+D57</f>
        <v>10108.955</v>
      </c>
      <c r="E58" s="81">
        <f t="shared" ref="E58:G58" si="7">E19+E27+E33+E41+E47+E54+E57</f>
        <v>954953.57700000005</v>
      </c>
      <c r="F58" s="81">
        <f t="shared" si="7"/>
        <v>748768.58399999992</v>
      </c>
      <c r="G58" s="81">
        <f t="shared" si="7"/>
        <v>23395.244999999999</v>
      </c>
      <c r="H58" s="82">
        <f>H19+H27+H33+H41+H47+H54+H57</f>
        <v>1919.56</v>
      </c>
      <c r="I58" s="82">
        <f t="shared" ref="I58:K58" si="8">I19+I27+I33+I41+I47+I54+I57</f>
        <v>435823.95400000003</v>
      </c>
      <c r="J58" s="82">
        <f t="shared" si="8"/>
        <v>308175.55399999995</v>
      </c>
      <c r="K58" s="82">
        <f t="shared" si="8"/>
        <v>8761.1</v>
      </c>
      <c r="L58" s="83">
        <f>L19+L27+L33+L41+L47+L54+L57</f>
        <v>1919.56</v>
      </c>
      <c r="M58" s="83">
        <f t="shared" ref="M58:O58" si="9">M19+M27+M33+M41+M47+M54+M57</f>
        <v>435823.95400000003</v>
      </c>
      <c r="N58" s="83">
        <f t="shared" si="9"/>
        <v>308175.55399999995</v>
      </c>
      <c r="O58" s="83">
        <f t="shared" si="9"/>
        <v>8761.1</v>
      </c>
    </row>
    <row r="59" spans="1:20" ht="23.25" customHeight="1">
      <c r="A59" s="84"/>
      <c r="B59" s="85"/>
      <c r="C59" s="85"/>
      <c r="D59" s="234">
        <f>SUM(D58:G58)</f>
        <v>1737226.361</v>
      </c>
      <c r="E59" s="235"/>
      <c r="F59" s="235"/>
      <c r="G59" s="236"/>
      <c r="H59" s="237">
        <f>SUM(H58:K58)</f>
        <v>754680.16799999995</v>
      </c>
      <c r="I59" s="235"/>
      <c r="J59" s="235"/>
      <c r="K59" s="236"/>
      <c r="L59" s="235">
        <f t="shared" ref="L59" si="10">SUM(L58:O58)</f>
        <v>754680.16799999995</v>
      </c>
      <c r="M59" s="235"/>
      <c r="N59" s="235"/>
      <c r="O59" s="236"/>
    </row>
    <row r="60" spans="1:20">
      <c r="D60" s="116">
        <f>D58/$D$59</f>
        <v>5.8190200350062499E-3</v>
      </c>
      <c r="E60" s="116">
        <f t="shared" ref="E60:G60" si="11">E58/$D$59</f>
        <v>0.54970014181128357</v>
      </c>
      <c r="F60" s="116">
        <f>F58/$D$59</f>
        <v>0.43101382802468302</v>
      </c>
      <c r="G60" s="116">
        <f t="shared" si="11"/>
        <v>1.3467010129027162E-2</v>
      </c>
      <c r="H60" s="116">
        <f>H58/D58</f>
        <v>0.18988708526252218</v>
      </c>
      <c r="I60" s="116">
        <f t="shared" ref="I60:K60" si="12">I58/E58</f>
        <v>0.45638234621744339</v>
      </c>
      <c r="J60" s="116">
        <f t="shared" si="12"/>
        <v>0.41157650118504435</v>
      </c>
      <c r="K60" s="116">
        <f t="shared" si="12"/>
        <v>0.37448207958497554</v>
      </c>
    </row>
    <row r="61" spans="1:20">
      <c r="B61" s="52" t="s">
        <v>159</v>
      </c>
      <c r="C61" s="53">
        <f>D58+E58+F58+G58</f>
        <v>1737226.361</v>
      </c>
    </row>
    <row r="62" spans="1:20">
      <c r="B62" s="52" t="s">
        <v>160</v>
      </c>
      <c r="C62" s="53">
        <f>H58+I58+J58+K58</f>
        <v>754680.16799999995</v>
      </c>
    </row>
    <row r="63" spans="1:20">
      <c r="B63" s="94"/>
      <c r="C63" s="117">
        <f>C62/C61</f>
        <v>0.43441671444910795</v>
      </c>
      <c r="D63" s="94"/>
      <c r="E63" s="94"/>
    </row>
    <row r="64" spans="1:20">
      <c r="B64" s="94"/>
      <c r="C64" s="94"/>
      <c r="D64" s="94"/>
      <c r="E64" s="94"/>
    </row>
    <row r="65" spans="1:17" ht="16.5">
      <c r="A65" s="22"/>
      <c r="B65" s="94" t="s">
        <v>243</v>
      </c>
      <c r="C65" s="95">
        <f>(SUM(H13:K13)/SUM($D$13:$G$13)+SUM(H14:K14)/SUM($D$14:$G$14)+SUM(H15:K15)/SUM($D$15:$G$15)+SUM(H16:K16)/SUM($D$16:$G$16)+SUM(H17:K17)/SUM($D$17:$G$17)+SUM(H18:K18)/SUM($D$18:$G$18)+SUM(H21:K21)/SUM($D$21:$G$21)+SUM(H22:K22)/SUM($D$22:$G$22)+SUM(H23:K23)/SUM($D$23:$G$23)+SUM(H24:K24)/SUM($D$24:$G$24)+SUM(H25:K25)/SUM($D$25:$G$25)+SUM(H26:K26)/SUM($D$26:$G$26)+SUM(H29:K29)/SUM($D$29:$G$29)+SUM(H30:K30)/SUM($D$30:$G$30)+SUM(H31:K31)/SUM($D$31:$G$31)+SUM(H32:K32)/SUM($D$32:$G$32)+SUM(H35:K35)/SUM($D$35:$G$35)+SUM(H36:K36)/SUM($D$36:$G$36)+SUM(H37:K37)/SUM($D$37:$G$37)+SUM(H38:K38)/SUM($D$38:$G$38)+SUM(H39:K39)/SUM($D$39:$G$39)+SUM(H40:K40)/SUM($D$40:$G$40)+SUM(H45:K45)/SUM($D$45:$G$45)+SUM(H46:K46)/SUM($D$46:$G$46)+SUM(H49:K49)/SUM($D$49:$G$49)+SUM(H50:K50)/SUM($D$50:$G$50)+SUM(H51:K51)/SUM($D$51:$G$51)+SUM(H52:K52)/SUM($D$52:$G$52)+SUM(H53:K53)/SUM($D$53:$G$53))/29</f>
        <v>0.37018808323077795</v>
      </c>
      <c r="D65" s="94" t="s">
        <v>244</v>
      </c>
      <c r="E65" s="95">
        <f>(SUM(L13:O13)/SUM($D$13:$G$13)+SUM(L14:O14)/SUM($D$14:$G$14)+SUM(L15:O15)/SUM($D$15:$G$15)+SUM(L16:O16)/SUM($D$16:$G$16)+SUM(L17:O17)/SUM($D$17:$G$17)+SUM(L18:O18)/SUM($D$18:$G$18)+SUM(L21:O21)/SUM($D$21:$G$21)+SUM(L22:O22)/SUM($D$22:$G$22)+SUM(L23:O23)/SUM($D$23:$G$23)+SUM(L24:O24)/SUM($D$24:$G$24)+SUM(L25:O25)/SUM($D$25:$G$25)+SUM(L26:O26)/SUM($D$26:$G$26)+SUM(L29:O29)/SUM($D$29:$G$29)+SUM(L30:O30)/SUM($D$30:$G$30)+SUM(L31:O31)/SUM($D$31:$G$31)+SUM(L32:O32)/SUM($D$32:$G$32)+SUM(L35:O35)/SUM($D$35:$G$35)+SUM(L36:O36)/SUM($D$36:$G$36)+SUM(L37:O37)/SUM($D$37:$G$37)+SUM(L38:O38)/SUM($D$38:$G$38)+SUM(L39:O39)/SUM($D$39:$G$39)+SUM(L40:O40)/SUM($D$40:$G$40)+SUM(L45:O45)/SUM($D$45:$G$45)+SUM(L46:O46)/SUM($D$46:$G$46)+SUM(L49:O49)/SUM($D$49:$G$49)+SUM(L50:O50)/SUM($D$50:$G$50)+SUM(L51:O51)/SUM($D$51:$G$51)+SUM(L52:O52)/SUM($D$52:$G$52)+SUM(L53:O53)/SUM($D$53:$G$53))/29</f>
        <v>0.37018808323077795</v>
      </c>
      <c r="F65" s="22"/>
      <c r="G65" s="22"/>
      <c r="H65" s="22"/>
      <c r="I65" s="22"/>
      <c r="J65" s="22"/>
      <c r="K65" s="22"/>
      <c r="L65" s="22"/>
      <c r="M65" s="22"/>
      <c r="N65" s="22"/>
      <c r="O65" s="22"/>
      <c r="P65" s="22"/>
      <c r="Q65" s="22"/>
    </row>
    <row r="66" spans="1:17">
      <c r="A66" s="22"/>
      <c r="B66" s="22"/>
      <c r="C66" s="22"/>
      <c r="D66" s="23"/>
      <c r="E66" s="23"/>
      <c r="F66" s="5"/>
      <c r="G66" s="5"/>
      <c r="H66" s="5"/>
      <c r="I66" s="5"/>
      <c r="J66" s="5"/>
      <c r="K66" s="5"/>
      <c r="L66" s="5"/>
      <c r="M66" s="5"/>
      <c r="N66" s="5"/>
      <c r="O66" s="5"/>
      <c r="P66" s="5"/>
      <c r="Q66" s="5"/>
    </row>
    <row r="67" spans="1:17">
      <c r="A67" s="6"/>
      <c r="B67" s="6" t="s">
        <v>166</v>
      </c>
      <c r="C67" s="6"/>
      <c r="D67" s="6"/>
      <c r="E67" s="6"/>
      <c r="F67" s="6"/>
      <c r="G67" s="6"/>
      <c r="H67" s="6"/>
      <c r="I67" s="6"/>
      <c r="J67" s="6"/>
      <c r="K67" s="6"/>
      <c r="L67" s="6"/>
      <c r="M67" s="6"/>
      <c r="N67" s="6"/>
      <c r="O67" s="6"/>
      <c r="P67" s="6"/>
      <c r="Q67" s="6"/>
    </row>
    <row r="68" spans="1:17" ht="34.5" customHeight="1">
      <c r="A68" s="7"/>
      <c r="B68" s="231" t="s">
        <v>447</v>
      </c>
      <c r="C68" s="231"/>
      <c r="D68" s="231"/>
      <c r="E68" s="231"/>
      <c r="F68" s="231"/>
      <c r="G68" s="231"/>
      <c r="H68" s="231"/>
      <c r="I68" s="231"/>
      <c r="J68" s="231"/>
      <c r="K68" s="231"/>
      <c r="L68" s="231"/>
      <c r="M68" s="231"/>
      <c r="N68" s="231"/>
      <c r="O68" s="231"/>
      <c r="P68" s="21"/>
      <c r="Q68" s="21"/>
    </row>
    <row r="69" spans="1:17" ht="30" customHeight="1">
      <c r="A69" s="8"/>
      <c r="B69" s="231" t="s">
        <v>448</v>
      </c>
      <c r="C69" s="231"/>
      <c r="D69" s="231"/>
      <c r="E69" s="231"/>
      <c r="F69" s="231"/>
      <c r="G69" s="231"/>
      <c r="H69" s="231"/>
      <c r="I69" s="231"/>
      <c r="J69" s="231"/>
      <c r="K69" s="231"/>
      <c r="L69" s="231"/>
      <c r="M69" s="231"/>
      <c r="N69" s="231"/>
      <c r="O69" s="231"/>
      <c r="P69" s="9"/>
      <c r="Q69" s="9"/>
    </row>
    <row r="70" spans="1:17">
      <c r="A70" s="10"/>
      <c r="B70" s="9"/>
      <c r="C70" s="9"/>
      <c r="D70" s="9"/>
      <c r="E70" s="9"/>
      <c r="F70" s="9"/>
      <c r="G70" s="9"/>
      <c r="H70" s="9"/>
      <c r="I70" s="9"/>
      <c r="J70" s="9"/>
      <c r="K70" s="9"/>
      <c r="L70" s="9"/>
      <c r="M70" s="9"/>
      <c r="N70" s="9"/>
      <c r="O70" s="9"/>
      <c r="P70" s="9"/>
      <c r="Q70" s="9"/>
    </row>
    <row r="71" spans="1:17">
      <c r="A71" s="24"/>
      <c r="B71" s="14"/>
      <c r="C71" s="14"/>
      <c r="D71" s="9"/>
      <c r="E71" s="14"/>
      <c r="F71" s="14"/>
      <c r="G71" s="14"/>
      <c r="H71" s="14"/>
      <c r="I71" s="14"/>
      <c r="J71" s="14"/>
      <c r="K71" s="14"/>
      <c r="L71" s="14"/>
      <c r="M71" s="14"/>
      <c r="N71" s="14"/>
      <c r="O71" s="14"/>
      <c r="P71" s="14"/>
      <c r="Q71" s="14"/>
    </row>
    <row r="72" spans="1:17">
      <c r="A72" s="24"/>
      <c r="B72" s="14"/>
      <c r="C72" s="14"/>
      <c r="D72" s="9"/>
      <c r="E72" s="14"/>
      <c r="F72" s="14"/>
      <c r="G72" s="14"/>
      <c r="H72" s="14"/>
      <c r="I72" s="14"/>
      <c r="J72" s="14"/>
      <c r="K72" s="14"/>
      <c r="L72" s="14"/>
      <c r="M72" s="14"/>
      <c r="N72" s="14"/>
      <c r="O72" s="14"/>
      <c r="P72" s="14"/>
      <c r="Q72" s="14"/>
    </row>
    <row r="73" spans="1:17">
      <c r="A73" s="8"/>
      <c r="B73" s="7"/>
      <c r="C73" s="9"/>
      <c r="D73" s="9"/>
      <c r="E73" s="9"/>
      <c r="F73" s="9"/>
      <c r="G73" s="9"/>
      <c r="H73" s="9"/>
      <c r="I73" s="9"/>
      <c r="J73" s="9"/>
      <c r="K73" s="9"/>
      <c r="L73" s="9"/>
      <c r="M73" s="9"/>
      <c r="N73" s="9"/>
      <c r="O73" s="9"/>
      <c r="P73" s="9"/>
      <c r="Q73" s="9"/>
    </row>
    <row r="74" spans="1:17" ht="15.75">
      <c r="A74" s="10"/>
      <c r="B74" s="11"/>
      <c r="C74" s="9"/>
      <c r="D74" s="9"/>
      <c r="E74" s="9"/>
      <c r="F74" s="9"/>
      <c r="G74" s="9"/>
      <c r="H74" s="9"/>
      <c r="I74" s="9"/>
      <c r="J74" s="9"/>
      <c r="K74" s="9"/>
      <c r="L74" s="9"/>
      <c r="M74" s="9"/>
      <c r="N74" s="9"/>
      <c r="O74" s="9"/>
      <c r="P74" s="9"/>
      <c r="Q74" s="9"/>
    </row>
    <row r="75" spans="1:17" ht="15.75">
      <c r="A75" s="10"/>
      <c r="B75" s="12"/>
      <c r="C75" s="9"/>
      <c r="D75" s="9"/>
      <c r="E75" s="9"/>
      <c r="F75" s="9"/>
      <c r="G75" s="9"/>
      <c r="H75" s="9"/>
      <c r="I75" s="9"/>
      <c r="J75" s="9"/>
      <c r="K75" s="9"/>
      <c r="L75" s="9"/>
      <c r="M75" s="9"/>
      <c r="N75" s="9"/>
      <c r="O75" s="9"/>
      <c r="P75" s="9"/>
      <c r="Q75" s="9"/>
    </row>
    <row r="76" spans="1:17">
      <c r="A76" s="10"/>
      <c r="B76" s="9"/>
      <c r="C76" s="9"/>
      <c r="D76" s="9"/>
      <c r="E76" s="9"/>
      <c r="F76" s="9"/>
      <c r="G76" s="9"/>
      <c r="H76" s="9"/>
      <c r="I76" s="9"/>
      <c r="J76" s="9"/>
      <c r="K76" s="9"/>
      <c r="L76" s="9"/>
      <c r="M76" s="9"/>
      <c r="N76" s="9"/>
      <c r="O76" s="9"/>
      <c r="P76" s="9"/>
      <c r="Q76" s="9"/>
    </row>
    <row r="77" spans="1:17" ht="15.75">
      <c r="A77" s="10"/>
      <c r="B77" s="12"/>
      <c r="C77" s="9"/>
      <c r="D77" s="9"/>
      <c r="E77" s="9"/>
      <c r="F77" s="9"/>
      <c r="G77" s="9"/>
      <c r="H77" s="9"/>
      <c r="I77" s="9"/>
      <c r="J77" s="9"/>
      <c r="K77" s="9"/>
      <c r="L77" s="9"/>
      <c r="M77" s="9"/>
      <c r="N77" s="9"/>
      <c r="O77" s="9"/>
      <c r="P77" s="9"/>
      <c r="Q77" s="9"/>
    </row>
    <row r="78" spans="1:17">
      <c r="A78" s="10"/>
      <c r="B78" s="9"/>
      <c r="C78" s="9"/>
      <c r="D78" s="9"/>
      <c r="E78" s="9"/>
      <c r="F78" s="9"/>
      <c r="G78" s="9"/>
      <c r="H78" s="9"/>
      <c r="I78" s="9"/>
      <c r="J78" s="9"/>
      <c r="K78" s="9"/>
      <c r="L78" s="9"/>
      <c r="M78" s="9"/>
      <c r="N78" s="9"/>
      <c r="O78" s="9"/>
      <c r="P78" s="9"/>
      <c r="Q78" s="9"/>
    </row>
    <row r="79" spans="1:17">
      <c r="A79" s="10"/>
      <c r="B79" s="9"/>
      <c r="C79" s="9"/>
      <c r="D79" s="9"/>
      <c r="E79" s="9"/>
      <c r="F79" s="9"/>
      <c r="G79" s="9"/>
      <c r="H79" s="9"/>
      <c r="I79" s="9"/>
      <c r="J79" s="9"/>
      <c r="K79" s="9"/>
      <c r="L79" s="9"/>
      <c r="M79" s="9"/>
      <c r="N79" s="9"/>
      <c r="O79" s="9"/>
      <c r="P79" s="9"/>
      <c r="Q79" s="9"/>
    </row>
    <row r="80" spans="1:17">
      <c r="A80" s="8"/>
      <c r="B80" s="7"/>
      <c r="C80" s="9"/>
      <c r="D80" s="9"/>
      <c r="E80" s="9"/>
      <c r="F80" s="9"/>
      <c r="G80" s="9"/>
      <c r="H80" s="9"/>
      <c r="I80" s="9"/>
      <c r="J80" s="9"/>
      <c r="K80" s="9"/>
      <c r="L80" s="9"/>
      <c r="M80" s="9"/>
      <c r="N80" s="9"/>
      <c r="O80" s="9"/>
      <c r="P80" s="9"/>
      <c r="Q80" s="9"/>
    </row>
    <row r="81" spans="1:17">
      <c r="A81" s="10"/>
      <c r="B81" s="9"/>
      <c r="C81" s="9"/>
      <c r="D81" s="9"/>
      <c r="E81" s="9"/>
      <c r="F81" s="9"/>
      <c r="G81" s="9"/>
      <c r="H81" s="9"/>
      <c r="I81" s="9"/>
      <c r="J81" s="9"/>
      <c r="K81" s="9"/>
      <c r="L81" s="9"/>
      <c r="M81" s="9"/>
      <c r="N81" s="9"/>
      <c r="O81" s="9"/>
      <c r="P81" s="9"/>
      <c r="Q81" s="9"/>
    </row>
    <row r="82" spans="1:17">
      <c r="A82" s="8"/>
      <c r="B82" s="7"/>
      <c r="C82" s="9"/>
      <c r="D82" s="9"/>
      <c r="E82" s="9"/>
      <c r="F82" s="9"/>
      <c r="G82" s="9"/>
      <c r="H82" s="9"/>
      <c r="I82" s="9"/>
      <c r="J82" s="9"/>
      <c r="K82" s="9"/>
      <c r="L82" s="9"/>
      <c r="M82" s="9"/>
      <c r="N82" s="9"/>
      <c r="O82" s="9"/>
      <c r="P82" s="9"/>
      <c r="Q82" s="9"/>
    </row>
    <row r="83" spans="1:17">
      <c r="A83" s="24"/>
      <c r="B83" s="14"/>
      <c r="C83" s="14"/>
      <c r="D83" s="14"/>
      <c r="E83" s="14"/>
      <c r="F83" s="14"/>
      <c r="G83" s="14"/>
      <c r="H83" s="14"/>
      <c r="I83" s="14"/>
      <c r="J83" s="14"/>
      <c r="K83" s="14"/>
      <c r="L83" s="14"/>
      <c r="M83" s="14"/>
      <c r="N83" s="14"/>
      <c r="O83" s="14"/>
      <c r="P83" s="14"/>
      <c r="Q83" s="14"/>
    </row>
    <row r="84" spans="1:17">
      <c r="A84" s="24"/>
      <c r="B84" s="14"/>
      <c r="C84" s="14"/>
      <c r="D84" s="14"/>
      <c r="E84" s="14"/>
      <c r="F84" s="14"/>
      <c r="G84" s="14"/>
      <c r="H84" s="14"/>
      <c r="I84" s="14"/>
      <c r="J84" s="14"/>
      <c r="K84" s="14"/>
      <c r="L84" s="14"/>
      <c r="M84" s="14"/>
      <c r="N84" s="14"/>
      <c r="O84" s="14"/>
      <c r="P84" s="14"/>
      <c r="Q84" s="14"/>
    </row>
    <row r="85" spans="1:17">
      <c r="A85" s="10"/>
      <c r="B85" s="9"/>
      <c r="C85" s="9"/>
      <c r="D85" s="9"/>
      <c r="E85" s="9"/>
      <c r="F85" s="9"/>
      <c r="G85" s="9"/>
      <c r="H85" s="9"/>
      <c r="I85" s="9"/>
      <c r="J85" s="9"/>
      <c r="K85" s="9"/>
      <c r="L85" s="9"/>
      <c r="M85" s="9"/>
      <c r="N85" s="9"/>
      <c r="O85" s="9"/>
      <c r="P85" s="9"/>
      <c r="Q85" s="9"/>
    </row>
    <row r="86" spans="1:17">
      <c r="A86" s="10"/>
      <c r="B86" s="9"/>
      <c r="C86" s="9"/>
      <c r="D86" s="9"/>
      <c r="E86" s="9"/>
      <c r="F86" s="9"/>
      <c r="G86" s="9"/>
      <c r="H86" s="9"/>
      <c r="I86" s="9"/>
      <c r="J86" s="9"/>
      <c r="K86" s="9"/>
      <c r="L86" s="9"/>
      <c r="M86" s="9"/>
      <c r="N86" s="9"/>
      <c r="O86" s="9"/>
      <c r="P86" s="9"/>
      <c r="Q86" s="9"/>
    </row>
    <row r="87" spans="1:17">
      <c r="A87" s="24"/>
      <c r="B87" s="14"/>
      <c r="C87" s="14"/>
      <c r="D87" s="14"/>
      <c r="E87" s="14"/>
      <c r="F87" s="14"/>
      <c r="G87" s="14"/>
      <c r="H87" s="14"/>
      <c r="I87" s="14"/>
      <c r="J87" s="14"/>
      <c r="K87" s="14"/>
      <c r="L87" s="14"/>
      <c r="M87" s="14"/>
      <c r="N87" s="14"/>
      <c r="O87" s="14"/>
      <c r="P87" s="14"/>
      <c r="Q87" s="14"/>
    </row>
    <row r="88" spans="1:17">
      <c r="A88" s="24"/>
      <c r="B88" s="14"/>
      <c r="C88" s="14"/>
      <c r="D88" s="14"/>
      <c r="E88" s="14"/>
      <c r="F88" s="14"/>
      <c r="G88" s="14"/>
      <c r="H88" s="14"/>
      <c r="I88" s="14"/>
      <c r="J88" s="14"/>
      <c r="K88" s="14"/>
      <c r="L88" s="14"/>
      <c r="M88" s="14"/>
      <c r="N88" s="14"/>
      <c r="O88" s="14"/>
      <c r="P88" s="14"/>
      <c r="Q88" s="14"/>
    </row>
    <row r="89" spans="1:17">
      <c r="A89" s="10"/>
      <c r="B89" s="9"/>
      <c r="C89" s="9"/>
      <c r="D89" s="9"/>
      <c r="E89" s="9"/>
      <c r="F89" s="9"/>
      <c r="G89" s="9"/>
      <c r="H89" s="9"/>
      <c r="I89" s="9"/>
      <c r="J89" s="9"/>
      <c r="K89" s="9"/>
      <c r="L89" s="9"/>
      <c r="M89" s="9"/>
      <c r="N89" s="9"/>
      <c r="O89" s="9"/>
      <c r="P89" s="9"/>
      <c r="Q89" s="9"/>
    </row>
    <row r="90" spans="1:17">
      <c r="A90" s="24"/>
      <c r="B90" s="14"/>
      <c r="C90" s="14"/>
      <c r="D90" s="14"/>
      <c r="E90" s="14"/>
      <c r="F90" s="14"/>
      <c r="G90" s="14"/>
      <c r="H90" s="14"/>
      <c r="I90" s="14"/>
      <c r="J90" s="14"/>
      <c r="K90" s="14"/>
      <c r="L90" s="14"/>
      <c r="M90" s="14"/>
      <c r="N90" s="14"/>
      <c r="O90" s="14"/>
      <c r="P90" s="14"/>
      <c r="Q90" s="14"/>
    </row>
    <row r="91" spans="1:17">
      <c r="A91" s="24"/>
      <c r="B91" s="14"/>
      <c r="C91" s="14"/>
      <c r="D91" s="14"/>
      <c r="E91" s="14"/>
      <c r="F91" s="14"/>
      <c r="G91" s="14"/>
      <c r="H91" s="14"/>
      <c r="I91" s="14"/>
      <c r="J91" s="14"/>
      <c r="K91" s="14"/>
      <c r="L91" s="14"/>
      <c r="M91" s="14"/>
      <c r="N91" s="14"/>
      <c r="O91" s="14"/>
      <c r="P91" s="14"/>
      <c r="Q91" s="14"/>
    </row>
    <row r="92" spans="1:17">
      <c r="A92" s="10"/>
      <c r="B92" s="9"/>
      <c r="C92" s="9"/>
      <c r="D92" s="9"/>
      <c r="E92" s="9"/>
      <c r="F92" s="9"/>
      <c r="G92" s="9"/>
      <c r="H92" s="9"/>
      <c r="I92" s="9"/>
      <c r="J92" s="9"/>
      <c r="K92" s="9"/>
      <c r="L92" s="9"/>
      <c r="M92" s="9"/>
      <c r="N92" s="9"/>
      <c r="O92" s="9"/>
      <c r="P92" s="9"/>
      <c r="Q92" s="14"/>
    </row>
    <row r="93" spans="1:17">
      <c r="A93" s="7"/>
      <c r="B93" s="21"/>
      <c r="C93" s="21"/>
      <c r="D93" s="21"/>
      <c r="E93" s="21"/>
      <c r="F93" s="21"/>
      <c r="G93" s="21"/>
      <c r="H93" s="21"/>
      <c r="I93" s="21"/>
      <c r="J93" s="21"/>
      <c r="K93" s="21"/>
      <c r="L93" s="21"/>
      <c r="M93" s="21"/>
      <c r="N93" s="21"/>
      <c r="O93" s="21"/>
      <c r="P93" s="21"/>
      <c r="Q93" s="21"/>
    </row>
    <row r="94" spans="1:17">
      <c r="A94" s="9"/>
      <c r="B94" s="13"/>
      <c r="C94" s="7"/>
      <c r="D94" s="9"/>
      <c r="E94" s="9"/>
      <c r="F94" s="9"/>
      <c r="G94" s="9"/>
      <c r="H94" s="9"/>
      <c r="I94" s="9"/>
      <c r="J94" s="9"/>
      <c r="K94" s="9"/>
      <c r="L94" s="9"/>
      <c r="M94" s="9"/>
      <c r="N94" s="9"/>
      <c r="O94" s="9"/>
      <c r="P94" s="9"/>
      <c r="Q94" s="9"/>
    </row>
    <row r="95" spans="1:17">
      <c r="A95" s="10"/>
      <c r="B95" s="13"/>
      <c r="C95" s="14"/>
      <c r="D95" s="9"/>
      <c r="E95" s="9"/>
      <c r="F95" s="9"/>
      <c r="G95" s="9"/>
      <c r="H95" s="9"/>
      <c r="I95" s="9"/>
      <c r="J95" s="9"/>
      <c r="K95" s="9"/>
      <c r="L95" s="9"/>
      <c r="M95" s="9"/>
      <c r="N95" s="9"/>
      <c r="O95" s="9"/>
      <c r="P95" s="9"/>
      <c r="Q95" s="9"/>
    </row>
    <row r="96" spans="1:17">
      <c r="A96" s="10"/>
      <c r="B96" s="13"/>
      <c r="C96" s="14"/>
      <c r="D96" s="9"/>
      <c r="E96" s="9"/>
      <c r="F96" s="9"/>
      <c r="G96" s="9"/>
      <c r="H96" s="9"/>
      <c r="I96" s="9"/>
      <c r="J96" s="9"/>
      <c r="K96" s="9"/>
      <c r="L96" s="9"/>
      <c r="M96" s="9"/>
      <c r="N96" s="9"/>
      <c r="O96" s="9"/>
      <c r="P96" s="9"/>
      <c r="Q96" s="9"/>
    </row>
    <row r="97" spans="1:17">
      <c r="A97" s="10"/>
      <c r="B97" s="9"/>
      <c r="C97" s="14"/>
      <c r="D97" s="9"/>
      <c r="E97" s="9"/>
      <c r="F97" s="9"/>
      <c r="G97" s="9"/>
      <c r="H97" s="9"/>
      <c r="I97" s="9"/>
      <c r="J97" s="9"/>
      <c r="K97" s="9"/>
      <c r="L97" s="9"/>
      <c r="M97" s="9"/>
      <c r="N97" s="9"/>
      <c r="O97" s="9"/>
      <c r="P97" s="9"/>
      <c r="Q97" s="9"/>
    </row>
    <row r="98" spans="1:17">
      <c r="A98" s="10"/>
      <c r="B98" s="9"/>
      <c r="C98" s="14"/>
      <c r="D98" s="9"/>
      <c r="E98" s="9"/>
      <c r="F98" s="9"/>
      <c r="G98" s="9"/>
      <c r="H98" s="9"/>
      <c r="I98" s="9"/>
      <c r="J98" s="9"/>
      <c r="K98" s="9"/>
      <c r="L98" s="9"/>
      <c r="M98" s="9"/>
      <c r="N98" s="9"/>
      <c r="O98" s="9"/>
      <c r="P98" s="9"/>
      <c r="Q98" s="9"/>
    </row>
    <row r="99" spans="1:17">
      <c r="A99" s="10"/>
      <c r="B99" s="9"/>
      <c r="C99" s="14"/>
      <c r="D99" s="9"/>
      <c r="E99" s="9"/>
      <c r="F99" s="9"/>
      <c r="G99" s="9"/>
      <c r="H99" s="9"/>
      <c r="I99" s="9"/>
      <c r="J99" s="9"/>
      <c r="K99" s="9"/>
      <c r="L99" s="9"/>
      <c r="M99" s="9"/>
      <c r="N99" s="9"/>
      <c r="O99" s="9"/>
      <c r="P99" s="9"/>
      <c r="Q99" s="9"/>
    </row>
    <row r="100" spans="1:17">
      <c r="A100" s="15"/>
      <c r="B100" s="13"/>
      <c r="C100" s="7"/>
      <c r="D100" s="9"/>
      <c r="E100" s="9"/>
      <c r="F100" s="9"/>
      <c r="G100" s="9"/>
      <c r="H100" s="16"/>
      <c r="I100" s="9"/>
      <c r="J100" s="9"/>
      <c r="K100" s="9"/>
      <c r="L100" s="9"/>
      <c r="M100" s="9"/>
      <c r="N100" s="9"/>
      <c r="O100" s="9"/>
      <c r="P100" s="9"/>
      <c r="Q100" s="9"/>
    </row>
    <row r="101" spans="1:17">
      <c r="A101" s="10"/>
      <c r="B101" s="13"/>
      <c r="C101" s="14"/>
      <c r="D101" s="9"/>
      <c r="E101" s="9"/>
      <c r="F101" s="9"/>
      <c r="G101" s="9"/>
      <c r="H101" s="9"/>
      <c r="I101" s="9"/>
      <c r="J101" s="9"/>
      <c r="K101" s="9"/>
      <c r="L101" s="9"/>
      <c r="M101" s="9"/>
      <c r="N101" s="9"/>
      <c r="O101" s="9"/>
      <c r="P101" s="9"/>
      <c r="Q101" s="9"/>
    </row>
    <row r="102" spans="1:17">
      <c r="A102" s="10"/>
      <c r="B102" s="9"/>
      <c r="C102" s="14"/>
      <c r="D102" s="9"/>
      <c r="E102" s="9"/>
      <c r="F102" s="9"/>
      <c r="G102" s="9"/>
      <c r="H102" s="9"/>
      <c r="I102" s="9"/>
      <c r="J102" s="9"/>
      <c r="K102" s="9"/>
      <c r="L102" s="9"/>
      <c r="M102" s="9"/>
      <c r="N102" s="9"/>
      <c r="O102" s="9"/>
      <c r="P102" s="9"/>
      <c r="Q102" s="9"/>
    </row>
    <row r="103" spans="1:17">
      <c r="A103" s="10"/>
      <c r="B103" s="9"/>
      <c r="C103" s="14"/>
      <c r="D103" s="9"/>
      <c r="E103" s="9"/>
      <c r="F103" s="9"/>
      <c r="G103" s="9"/>
      <c r="H103" s="9"/>
      <c r="I103" s="9"/>
      <c r="J103" s="9"/>
      <c r="K103" s="9"/>
      <c r="L103" s="9"/>
      <c r="M103" s="9"/>
      <c r="N103" s="9"/>
      <c r="O103" s="9"/>
      <c r="P103" s="9"/>
      <c r="Q103" s="9"/>
    </row>
    <row r="104" spans="1:17">
      <c r="A104" s="10"/>
      <c r="B104" s="9"/>
      <c r="C104" s="14"/>
      <c r="D104" s="9"/>
      <c r="E104" s="9"/>
      <c r="F104" s="9"/>
      <c r="G104" s="9"/>
      <c r="H104" s="9"/>
      <c r="I104" s="9"/>
      <c r="J104" s="9"/>
      <c r="K104" s="9"/>
      <c r="L104" s="9"/>
      <c r="M104" s="9"/>
      <c r="N104" s="9"/>
      <c r="O104" s="9"/>
      <c r="P104" s="9"/>
      <c r="Q104" s="9"/>
    </row>
    <row r="105" spans="1:17">
      <c r="A105" s="10"/>
      <c r="B105" s="9"/>
      <c r="C105" s="14"/>
      <c r="D105" s="9"/>
      <c r="E105" s="9"/>
      <c r="F105" s="9"/>
      <c r="G105" s="9"/>
      <c r="H105" s="9"/>
      <c r="I105" s="9"/>
      <c r="J105" s="9"/>
      <c r="K105" s="9"/>
      <c r="L105" s="9"/>
      <c r="M105" s="9"/>
      <c r="N105" s="9"/>
      <c r="O105" s="9"/>
      <c r="P105" s="9"/>
      <c r="Q105" s="9"/>
    </row>
    <row r="106" spans="1:17">
      <c r="A106" s="10"/>
      <c r="B106" s="9"/>
      <c r="C106" s="14"/>
      <c r="D106" s="9"/>
      <c r="E106" s="9"/>
      <c r="F106" s="9"/>
      <c r="G106" s="9"/>
      <c r="H106" s="9"/>
      <c r="I106" s="9"/>
      <c r="J106" s="9"/>
      <c r="K106" s="9"/>
      <c r="L106" s="9"/>
      <c r="M106" s="9"/>
      <c r="N106" s="9"/>
      <c r="O106" s="9"/>
      <c r="P106" s="9"/>
      <c r="Q106" s="9"/>
    </row>
    <row r="107" spans="1:17">
      <c r="A107" s="10"/>
      <c r="B107" s="9"/>
      <c r="C107" s="14"/>
      <c r="D107" s="9"/>
      <c r="E107" s="9"/>
      <c r="F107" s="9"/>
      <c r="G107" s="9"/>
      <c r="H107" s="9"/>
      <c r="I107" s="9"/>
      <c r="J107" s="9"/>
      <c r="K107" s="9"/>
      <c r="L107" s="9"/>
      <c r="M107" s="9"/>
      <c r="N107" s="9"/>
      <c r="O107" s="9"/>
      <c r="P107" s="9"/>
      <c r="Q107" s="9"/>
    </row>
    <row r="108" spans="1:17">
      <c r="A108" s="7"/>
      <c r="B108" s="21"/>
      <c r="C108" s="21"/>
      <c r="D108" s="21"/>
      <c r="E108" s="21"/>
      <c r="F108" s="21"/>
      <c r="G108" s="21"/>
      <c r="H108" s="21"/>
      <c r="I108" s="21"/>
      <c r="J108" s="21"/>
      <c r="K108" s="21"/>
      <c r="L108" s="21"/>
      <c r="M108" s="21"/>
      <c r="N108" s="21"/>
      <c r="O108" s="21"/>
      <c r="P108" s="21"/>
      <c r="Q108" s="21"/>
    </row>
    <row r="109" spans="1:17" ht="15.75">
      <c r="A109" s="17"/>
      <c r="B109" s="18"/>
      <c r="C109" s="11"/>
      <c r="D109" s="11"/>
      <c r="E109" s="11"/>
      <c r="F109" s="11"/>
      <c r="G109" s="11"/>
      <c r="H109" s="11"/>
      <c r="I109" s="11"/>
      <c r="J109" s="11"/>
      <c r="K109" s="11"/>
      <c r="L109" s="11"/>
      <c r="M109" s="11"/>
      <c r="N109" s="11"/>
      <c r="O109" s="11"/>
      <c r="P109" s="11"/>
      <c r="Q109" s="11"/>
    </row>
    <row r="110" spans="1:17" ht="15.75">
      <c r="A110" s="19"/>
      <c r="B110" s="20"/>
      <c r="C110" s="11"/>
      <c r="D110" s="11"/>
      <c r="E110" s="11"/>
      <c r="F110" s="11"/>
      <c r="G110" s="11"/>
      <c r="H110" s="11"/>
      <c r="I110" s="11"/>
      <c r="J110" s="11"/>
      <c r="K110" s="11"/>
      <c r="L110" s="11"/>
      <c r="M110" s="11"/>
      <c r="N110" s="11"/>
      <c r="O110" s="11"/>
      <c r="P110" s="11"/>
      <c r="Q110" s="11"/>
    </row>
    <row r="111" spans="1:17">
      <c r="A111" s="8"/>
      <c r="B111" s="21"/>
      <c r="C111" s="9"/>
      <c r="D111" s="9"/>
      <c r="E111" s="9"/>
      <c r="F111" s="9"/>
      <c r="G111" s="9"/>
      <c r="H111" s="9"/>
      <c r="I111" s="9"/>
      <c r="J111" s="9"/>
      <c r="K111" s="9"/>
      <c r="L111" s="9"/>
      <c r="M111" s="9"/>
      <c r="N111" s="9"/>
      <c r="O111" s="9"/>
      <c r="P111" s="9"/>
      <c r="Q111" s="9"/>
    </row>
    <row r="112" spans="1:17">
      <c r="A112" s="9"/>
      <c r="B112" s="14"/>
      <c r="C112" s="9"/>
      <c r="D112" s="9"/>
      <c r="E112" s="9"/>
      <c r="F112" s="9"/>
      <c r="G112" s="9"/>
      <c r="H112" s="9"/>
      <c r="I112" s="9"/>
      <c r="J112" s="9"/>
      <c r="K112" s="9"/>
      <c r="L112" s="9"/>
      <c r="M112" s="9"/>
      <c r="N112" s="9"/>
      <c r="O112" s="9"/>
      <c r="P112" s="9"/>
      <c r="Q112" s="9"/>
    </row>
    <row r="113" spans="1:17">
      <c r="A113" s="9"/>
      <c r="B113" s="9"/>
      <c r="C113" s="9"/>
      <c r="D113" s="9"/>
      <c r="E113" s="9"/>
      <c r="F113" s="9"/>
      <c r="G113" s="9"/>
      <c r="H113" s="9"/>
      <c r="I113" s="9"/>
      <c r="J113" s="9"/>
      <c r="K113" s="9"/>
      <c r="L113" s="9"/>
      <c r="M113" s="9"/>
      <c r="N113" s="9"/>
      <c r="O113" s="9"/>
      <c r="P113" s="9"/>
      <c r="Q113" s="9"/>
    </row>
  </sheetData>
  <mergeCells count="33">
    <mergeCell ref="A6:O6"/>
    <mergeCell ref="B68:O68"/>
    <mergeCell ref="B69:O69"/>
    <mergeCell ref="A1:O1"/>
    <mergeCell ref="A2:O2"/>
    <mergeCell ref="A3:O3"/>
    <mergeCell ref="A4:O4"/>
    <mergeCell ref="A5:O5"/>
    <mergeCell ref="B34:O34"/>
    <mergeCell ref="A41:C41"/>
    <mergeCell ref="A27:C27"/>
    <mergeCell ref="B28:O28"/>
    <mergeCell ref="A33:C33"/>
    <mergeCell ref="D59:G59"/>
    <mergeCell ref="H59:K59"/>
    <mergeCell ref="L59:O59"/>
    <mergeCell ref="A7:O7"/>
    <mergeCell ref="A8:F8"/>
    <mergeCell ref="B12:O12"/>
    <mergeCell ref="A19:C19"/>
    <mergeCell ref="B20:O20"/>
    <mergeCell ref="A9:A10"/>
    <mergeCell ref="B9:B10"/>
    <mergeCell ref="C9:C10"/>
    <mergeCell ref="D9:G9"/>
    <mergeCell ref="H9:K9"/>
    <mergeCell ref="L9:O9"/>
    <mergeCell ref="B55:O55"/>
    <mergeCell ref="B57:C57"/>
    <mergeCell ref="B54:C54"/>
    <mergeCell ref="B48:O48"/>
    <mergeCell ref="B42:O42"/>
    <mergeCell ref="A47:C47"/>
  </mergeCells>
  <pageMargins left="0.19685039370078741" right="0.19685039370078741" top="0.39370078740157483" bottom="0.39370078740157483" header="0" footer="0"/>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M266"/>
  <sheetViews>
    <sheetView topLeftCell="A253" zoomScaleNormal="100" zoomScaleSheetLayoutView="100" workbookViewId="0">
      <selection activeCell="F199" sqref="F199"/>
    </sheetView>
  </sheetViews>
  <sheetFormatPr defaultRowHeight="12.75"/>
  <cols>
    <col min="1" max="1" width="3" style="86" customWidth="1"/>
    <col min="2" max="2" width="63.85546875" style="4" customWidth="1"/>
    <col min="3" max="3" width="8.85546875" style="4" customWidth="1"/>
    <col min="4" max="4" width="11.7109375" style="4" customWidth="1"/>
    <col min="5" max="5" width="8.85546875" style="4" customWidth="1"/>
    <col min="6" max="6" width="8.28515625" style="4" customWidth="1"/>
    <col min="7" max="7" width="37.5703125" style="4" customWidth="1"/>
    <col min="8" max="8" width="12.5703125" style="4" customWidth="1"/>
    <col min="9" max="16384" width="9.140625" style="4"/>
  </cols>
  <sheetData>
    <row r="1" spans="1:10" ht="30" customHeight="1">
      <c r="A1" s="260" t="s">
        <v>245</v>
      </c>
      <c r="B1" s="260"/>
      <c r="C1" s="260"/>
      <c r="D1" s="260"/>
      <c r="E1" s="260"/>
      <c r="F1" s="260"/>
      <c r="G1" s="260"/>
      <c r="H1" s="29"/>
      <c r="I1" s="29"/>
      <c r="J1" s="29"/>
    </row>
    <row r="2" spans="1:10">
      <c r="A2" s="265" t="s">
        <v>446</v>
      </c>
      <c r="B2" s="265"/>
      <c r="C2" s="265"/>
      <c r="D2" s="265"/>
      <c r="E2" s="265"/>
      <c r="F2" s="265"/>
      <c r="G2" s="265"/>
      <c r="H2" s="30"/>
      <c r="I2" s="30"/>
      <c r="J2" s="30"/>
    </row>
    <row r="3" spans="1:10" ht="65.25" customHeight="1">
      <c r="A3" s="258" t="s">
        <v>29</v>
      </c>
      <c r="B3" s="258" t="s">
        <v>33</v>
      </c>
      <c r="C3" s="258" t="s">
        <v>30</v>
      </c>
      <c r="D3" s="258" t="s">
        <v>34</v>
      </c>
      <c r="E3" s="258"/>
      <c r="F3" s="258"/>
      <c r="G3" s="258" t="s">
        <v>39</v>
      </c>
      <c r="H3" s="31"/>
      <c r="I3" s="31"/>
      <c r="J3" s="31"/>
    </row>
    <row r="4" spans="1:10" ht="39" customHeight="1">
      <c r="A4" s="258"/>
      <c r="B4" s="258"/>
      <c r="C4" s="258"/>
      <c r="D4" s="258" t="s">
        <v>35</v>
      </c>
      <c r="E4" s="258" t="s">
        <v>36</v>
      </c>
      <c r="F4" s="258"/>
      <c r="G4" s="258"/>
      <c r="H4" s="31"/>
      <c r="I4" s="31"/>
      <c r="J4" s="31"/>
    </row>
    <row r="5" spans="1:10" ht="22.5" customHeight="1">
      <c r="A5" s="258"/>
      <c r="B5" s="258"/>
      <c r="C5" s="258"/>
      <c r="D5" s="258"/>
      <c r="E5" s="107" t="s">
        <v>37</v>
      </c>
      <c r="F5" s="107" t="s">
        <v>38</v>
      </c>
      <c r="G5" s="258"/>
      <c r="H5" s="31"/>
      <c r="I5" s="31"/>
      <c r="J5" s="31"/>
    </row>
    <row r="6" spans="1:10">
      <c r="A6" s="98">
        <v>1</v>
      </c>
      <c r="B6" s="100">
        <v>2</v>
      </c>
      <c r="C6" s="100">
        <v>3</v>
      </c>
      <c r="D6" s="97">
        <v>4</v>
      </c>
      <c r="E6" s="99">
        <v>5</v>
      </c>
      <c r="F6" s="99">
        <v>6</v>
      </c>
      <c r="G6" s="99">
        <v>7</v>
      </c>
      <c r="H6" s="32"/>
      <c r="I6" s="32"/>
      <c r="J6" s="32"/>
    </row>
    <row r="7" spans="1:10" ht="34.5" customHeight="1">
      <c r="A7" s="266" t="s">
        <v>25</v>
      </c>
      <c r="B7" s="267"/>
      <c r="C7" s="267"/>
      <c r="D7" s="267"/>
      <c r="E7" s="267"/>
      <c r="F7" s="267"/>
      <c r="G7" s="268"/>
      <c r="H7" s="108">
        <f>(SUM(H9:H44))/SUM(I9:I44)</f>
        <v>0.83623684574226143</v>
      </c>
      <c r="I7" s="32"/>
      <c r="J7" s="32"/>
    </row>
    <row r="8" spans="1:10" ht="18" customHeight="1">
      <c r="A8" s="261" t="s">
        <v>304</v>
      </c>
      <c r="B8" s="263"/>
      <c r="C8" s="263"/>
      <c r="D8" s="263"/>
      <c r="E8" s="263"/>
      <c r="F8" s="263"/>
      <c r="G8" s="264"/>
      <c r="H8" s="33"/>
      <c r="I8" s="32"/>
      <c r="J8" s="32"/>
    </row>
    <row r="9" spans="1:10" ht="52.5" customHeight="1">
      <c r="A9" s="98">
        <v>1</v>
      </c>
      <c r="B9" s="78" t="s">
        <v>292</v>
      </c>
      <c r="C9" s="98" t="s">
        <v>40</v>
      </c>
      <c r="D9" s="98">
        <v>100</v>
      </c>
      <c r="E9" s="98">
        <v>100</v>
      </c>
      <c r="F9" s="98">
        <v>100</v>
      </c>
      <c r="G9" s="78"/>
      <c r="H9" s="34">
        <f>F9/E9</f>
        <v>1</v>
      </c>
      <c r="I9" s="32">
        <f>IF(H9=0,1,1)</f>
        <v>1</v>
      </c>
      <c r="J9" s="32"/>
    </row>
    <row r="10" spans="1:10" ht="38.25">
      <c r="A10" s="98">
        <v>2</v>
      </c>
      <c r="B10" s="78" t="s">
        <v>31</v>
      </c>
      <c r="C10" s="98" t="s">
        <v>40</v>
      </c>
      <c r="D10" s="98">
        <v>116.4</v>
      </c>
      <c r="E10" s="98">
        <v>115.2</v>
      </c>
      <c r="F10" s="98">
        <v>115</v>
      </c>
      <c r="G10" s="78"/>
      <c r="H10" s="34">
        <f t="shared" ref="H10:H12" si="0">F10/E10</f>
        <v>0.99826388888888884</v>
      </c>
      <c r="I10" s="32">
        <f t="shared" ref="I10:I48" si="1">IF(H10=0,1,1)</f>
        <v>1</v>
      </c>
      <c r="J10" s="32"/>
    </row>
    <row r="11" spans="1:10" ht="51">
      <c r="A11" s="98">
        <v>3</v>
      </c>
      <c r="B11" s="78" t="s">
        <v>293</v>
      </c>
      <c r="C11" s="98" t="s">
        <v>40</v>
      </c>
      <c r="D11" s="98">
        <v>71</v>
      </c>
      <c r="E11" s="98">
        <v>71.2</v>
      </c>
      <c r="F11" s="98">
        <v>71</v>
      </c>
      <c r="G11" s="78"/>
      <c r="H11" s="34">
        <f t="shared" si="0"/>
        <v>0.99719101123595499</v>
      </c>
      <c r="I11" s="32">
        <f t="shared" si="1"/>
        <v>1</v>
      </c>
      <c r="J11" s="32"/>
    </row>
    <row r="12" spans="1:10" ht="51">
      <c r="A12" s="98">
        <v>4</v>
      </c>
      <c r="B12" s="78" t="s">
        <v>32</v>
      </c>
      <c r="C12" s="98" t="s">
        <v>40</v>
      </c>
      <c r="D12" s="98">
        <v>7.1</v>
      </c>
      <c r="E12" s="98">
        <v>7</v>
      </c>
      <c r="F12" s="98">
        <v>7</v>
      </c>
      <c r="G12" s="78"/>
      <c r="H12" s="34">
        <f t="shared" si="0"/>
        <v>1</v>
      </c>
      <c r="I12" s="32">
        <f t="shared" si="1"/>
        <v>1</v>
      </c>
      <c r="J12" s="32"/>
    </row>
    <row r="13" spans="1:10" ht="19.5" customHeight="1">
      <c r="A13" s="261" t="s">
        <v>303</v>
      </c>
      <c r="B13" s="263"/>
      <c r="C13" s="263"/>
      <c r="D13" s="263"/>
      <c r="E13" s="263"/>
      <c r="F13" s="263"/>
      <c r="G13" s="264"/>
      <c r="H13" s="35"/>
      <c r="I13" s="32"/>
      <c r="J13" s="35"/>
    </row>
    <row r="14" spans="1:10" ht="38.25">
      <c r="A14" s="98" t="s">
        <v>41</v>
      </c>
      <c r="B14" s="72" t="s">
        <v>294</v>
      </c>
      <c r="C14" s="98" t="s">
        <v>42</v>
      </c>
      <c r="D14" s="98">
        <v>44428.1</v>
      </c>
      <c r="E14" s="98">
        <v>46011</v>
      </c>
      <c r="F14" s="98">
        <v>45754.5</v>
      </c>
      <c r="G14" s="99"/>
      <c r="H14" s="34">
        <f>F14/E14</f>
        <v>0.99442524613679339</v>
      </c>
      <c r="I14" s="32">
        <f t="shared" si="1"/>
        <v>1</v>
      </c>
      <c r="J14" s="32"/>
    </row>
    <row r="15" spans="1:10" ht="25.5">
      <c r="A15" s="98">
        <v>2</v>
      </c>
      <c r="B15" s="72" t="s">
        <v>295</v>
      </c>
      <c r="C15" s="98" t="s">
        <v>40</v>
      </c>
      <c r="D15" s="98">
        <v>100</v>
      </c>
      <c r="E15" s="98">
        <v>100</v>
      </c>
      <c r="F15" s="98">
        <v>100</v>
      </c>
      <c r="G15" s="99"/>
      <c r="H15" s="34">
        <f t="shared" ref="H15:H39" si="2">F15/E15</f>
        <v>1</v>
      </c>
      <c r="I15" s="32">
        <f t="shared" si="1"/>
        <v>1</v>
      </c>
      <c r="J15" s="32"/>
    </row>
    <row r="16" spans="1:10" ht="63.75">
      <c r="A16" s="98">
        <v>3</v>
      </c>
      <c r="B16" s="72" t="s">
        <v>296</v>
      </c>
      <c r="C16" s="98" t="s">
        <v>40</v>
      </c>
      <c r="D16" s="98">
        <v>100</v>
      </c>
      <c r="E16" s="98">
        <v>100</v>
      </c>
      <c r="F16" s="98">
        <v>100</v>
      </c>
      <c r="G16" s="99"/>
      <c r="H16" s="34">
        <f t="shared" si="2"/>
        <v>1</v>
      </c>
      <c r="I16" s="32">
        <f t="shared" si="1"/>
        <v>1</v>
      </c>
      <c r="J16" s="32"/>
    </row>
    <row r="17" spans="1:10" ht="38.25">
      <c r="A17" s="98">
        <v>4</v>
      </c>
      <c r="B17" s="72" t="s">
        <v>297</v>
      </c>
      <c r="C17" s="98" t="s">
        <v>40</v>
      </c>
      <c r="D17" s="98">
        <v>0</v>
      </c>
      <c r="E17" s="98">
        <v>52.9</v>
      </c>
      <c r="F17" s="98">
        <v>58.8</v>
      </c>
      <c r="G17" s="99"/>
      <c r="H17" s="34">
        <f t="shared" si="2"/>
        <v>1.1115311909262759</v>
      </c>
      <c r="I17" s="32">
        <f t="shared" si="1"/>
        <v>1</v>
      </c>
      <c r="J17" s="32"/>
    </row>
    <row r="18" spans="1:10" ht="41.25" customHeight="1">
      <c r="A18" s="98">
        <v>5</v>
      </c>
      <c r="B18" s="71" t="s">
        <v>298</v>
      </c>
      <c r="C18" s="98" t="s">
        <v>40</v>
      </c>
      <c r="D18" s="98">
        <v>10</v>
      </c>
      <c r="E18" s="98">
        <v>50</v>
      </c>
      <c r="F18" s="98">
        <v>10</v>
      </c>
      <c r="G18" s="99"/>
      <c r="H18" s="34">
        <f t="shared" si="2"/>
        <v>0.2</v>
      </c>
      <c r="I18" s="32">
        <f t="shared" si="1"/>
        <v>1</v>
      </c>
      <c r="J18" s="32"/>
    </row>
    <row r="19" spans="1:10" ht="51">
      <c r="A19" s="98">
        <v>6</v>
      </c>
      <c r="B19" s="71" t="s">
        <v>299</v>
      </c>
      <c r="C19" s="127" t="s">
        <v>311</v>
      </c>
      <c r="D19" s="98">
        <v>2</v>
      </c>
      <c r="E19" s="98">
        <v>3</v>
      </c>
      <c r="F19" s="98">
        <v>2</v>
      </c>
      <c r="G19" s="99"/>
      <c r="H19" s="34">
        <f t="shared" si="2"/>
        <v>0.66666666666666663</v>
      </c>
      <c r="I19" s="32">
        <f t="shared" si="1"/>
        <v>1</v>
      </c>
      <c r="J19" s="32"/>
    </row>
    <row r="20" spans="1:10" ht="51">
      <c r="A20" s="98">
        <v>7</v>
      </c>
      <c r="B20" s="72" t="s">
        <v>300</v>
      </c>
      <c r="C20" s="98" t="s">
        <v>40</v>
      </c>
      <c r="D20" s="98">
        <v>10</v>
      </c>
      <c r="E20" s="98">
        <v>15</v>
      </c>
      <c r="F20" s="98">
        <v>10</v>
      </c>
      <c r="G20" s="99"/>
      <c r="H20" s="34">
        <f t="shared" si="2"/>
        <v>0.66666666666666663</v>
      </c>
      <c r="I20" s="32">
        <f t="shared" si="1"/>
        <v>1</v>
      </c>
      <c r="J20" s="32"/>
    </row>
    <row r="21" spans="1:10" ht="51">
      <c r="A21" s="98">
        <v>8</v>
      </c>
      <c r="B21" s="72" t="s">
        <v>301</v>
      </c>
      <c r="C21" s="98" t="s">
        <v>40</v>
      </c>
      <c r="D21" s="98">
        <v>98</v>
      </c>
      <c r="E21" s="98">
        <v>98.7</v>
      </c>
      <c r="F21" s="98">
        <v>98.7</v>
      </c>
      <c r="G21" s="99"/>
      <c r="H21" s="34">
        <f t="shared" si="2"/>
        <v>1</v>
      </c>
      <c r="I21" s="32">
        <f t="shared" si="1"/>
        <v>1</v>
      </c>
      <c r="J21" s="32"/>
    </row>
    <row r="22" spans="1:10" ht="51">
      <c r="A22" s="98">
        <v>9</v>
      </c>
      <c r="B22" s="71" t="s">
        <v>302</v>
      </c>
      <c r="C22" s="98" t="s">
        <v>40</v>
      </c>
      <c r="D22" s="98">
        <v>23.5</v>
      </c>
      <c r="E22" s="98">
        <v>11.8</v>
      </c>
      <c r="F22" s="98">
        <v>17.600000000000001</v>
      </c>
      <c r="G22" s="99"/>
      <c r="H22" s="34">
        <f t="shared" si="2"/>
        <v>1.4915254237288136</v>
      </c>
      <c r="I22" s="32">
        <f t="shared" si="1"/>
        <v>1</v>
      </c>
      <c r="J22" s="32"/>
    </row>
    <row r="23" spans="1:10" ht="25.5" customHeight="1">
      <c r="A23" s="261" t="s">
        <v>305</v>
      </c>
      <c r="B23" s="263"/>
      <c r="C23" s="263"/>
      <c r="D23" s="263"/>
      <c r="E23" s="263"/>
      <c r="F23" s="263"/>
      <c r="G23" s="264"/>
      <c r="H23" s="33"/>
      <c r="I23" s="32"/>
      <c r="J23" s="33"/>
    </row>
    <row r="24" spans="1:10" ht="51">
      <c r="A24" s="98">
        <v>1</v>
      </c>
      <c r="B24" s="78" t="s">
        <v>306</v>
      </c>
      <c r="C24" s="98" t="s">
        <v>40</v>
      </c>
      <c r="D24" s="98">
        <v>16</v>
      </c>
      <c r="E24" s="98">
        <v>19</v>
      </c>
      <c r="F24" s="98">
        <v>19</v>
      </c>
      <c r="G24" s="78"/>
      <c r="H24" s="34">
        <f t="shared" si="2"/>
        <v>1</v>
      </c>
      <c r="I24" s="32">
        <f t="shared" si="1"/>
        <v>1</v>
      </c>
      <c r="J24" s="33"/>
    </row>
    <row r="25" spans="1:10" ht="51">
      <c r="A25" s="98">
        <v>2</v>
      </c>
      <c r="B25" s="78" t="s">
        <v>307</v>
      </c>
      <c r="C25" s="98" t="s">
        <v>40</v>
      </c>
      <c r="D25" s="98">
        <v>52</v>
      </c>
      <c r="E25" s="48">
        <v>50</v>
      </c>
      <c r="F25" s="98">
        <v>52</v>
      </c>
      <c r="G25" s="78"/>
      <c r="H25" s="34">
        <f t="shared" si="2"/>
        <v>1.04</v>
      </c>
      <c r="I25" s="32">
        <f t="shared" si="1"/>
        <v>1</v>
      </c>
      <c r="J25" s="33"/>
    </row>
    <row r="26" spans="1:10" ht="38.25">
      <c r="A26" s="98">
        <v>3</v>
      </c>
      <c r="B26" s="78" t="s">
        <v>308</v>
      </c>
      <c r="C26" s="98" t="s">
        <v>40</v>
      </c>
      <c r="D26" s="98">
        <v>53</v>
      </c>
      <c r="E26" s="98">
        <v>53</v>
      </c>
      <c r="F26" s="98">
        <v>47.5</v>
      </c>
      <c r="G26" s="78"/>
      <c r="H26" s="34">
        <f t="shared" si="2"/>
        <v>0.89622641509433965</v>
      </c>
      <c r="I26" s="32">
        <f t="shared" si="1"/>
        <v>1</v>
      </c>
      <c r="J26" s="33"/>
    </row>
    <row r="27" spans="1:10" ht="51">
      <c r="A27" s="98">
        <v>4</v>
      </c>
      <c r="B27" s="78" t="s">
        <v>309</v>
      </c>
      <c r="C27" s="127" t="s">
        <v>311</v>
      </c>
      <c r="D27" s="98">
        <v>1042</v>
      </c>
      <c r="E27" s="98">
        <v>1456</v>
      </c>
      <c r="F27" s="98">
        <v>1042</v>
      </c>
      <c r="G27" s="78"/>
      <c r="H27" s="34">
        <f t="shared" si="2"/>
        <v>0.71565934065934067</v>
      </c>
      <c r="I27" s="32">
        <f t="shared" si="1"/>
        <v>1</v>
      </c>
      <c r="J27" s="33"/>
    </row>
    <row r="28" spans="1:10" ht="63.75">
      <c r="A28" s="98">
        <v>5</v>
      </c>
      <c r="B28" s="78" t="s">
        <v>310</v>
      </c>
      <c r="C28" s="127" t="s">
        <v>311</v>
      </c>
      <c r="D28" s="98">
        <v>62</v>
      </c>
      <c r="E28" s="98">
        <v>93</v>
      </c>
      <c r="F28" s="98">
        <v>62</v>
      </c>
      <c r="G28" s="78"/>
      <c r="H28" s="34">
        <f t="shared" si="2"/>
        <v>0.66666666666666663</v>
      </c>
      <c r="I28" s="32">
        <f t="shared" si="1"/>
        <v>1</v>
      </c>
      <c r="J28" s="33"/>
    </row>
    <row r="29" spans="1:10" ht="18.75" customHeight="1">
      <c r="A29" s="261" t="s">
        <v>312</v>
      </c>
      <c r="B29" s="263"/>
      <c r="C29" s="263"/>
      <c r="D29" s="263"/>
      <c r="E29" s="263"/>
      <c r="F29" s="263"/>
      <c r="G29" s="264"/>
      <c r="H29" s="34"/>
      <c r="I29" s="32"/>
      <c r="J29" s="33"/>
    </row>
    <row r="30" spans="1:10" ht="25.5">
      <c r="A30" s="98">
        <v>1</v>
      </c>
      <c r="B30" s="78" t="s">
        <v>313</v>
      </c>
      <c r="C30" s="127" t="s">
        <v>311</v>
      </c>
      <c r="D30" s="98">
        <v>36</v>
      </c>
      <c r="E30" s="98">
        <v>36</v>
      </c>
      <c r="F30" s="98">
        <v>0</v>
      </c>
      <c r="G30" s="78"/>
      <c r="H30" s="34">
        <f t="shared" si="2"/>
        <v>0</v>
      </c>
      <c r="I30" s="32">
        <f t="shared" si="1"/>
        <v>1</v>
      </c>
      <c r="J30" s="33"/>
    </row>
    <row r="31" spans="1:10" ht="38.25">
      <c r="A31" s="98">
        <v>2</v>
      </c>
      <c r="B31" s="78" t="s">
        <v>314</v>
      </c>
      <c r="C31" s="98" t="s">
        <v>40</v>
      </c>
      <c r="D31" s="98">
        <v>55.1</v>
      </c>
      <c r="E31" s="98">
        <v>55.2</v>
      </c>
      <c r="F31" s="98">
        <v>0</v>
      </c>
      <c r="G31" s="78"/>
      <c r="H31" s="34">
        <f t="shared" si="2"/>
        <v>0</v>
      </c>
      <c r="I31" s="32">
        <f t="shared" si="1"/>
        <v>1</v>
      </c>
      <c r="J31" s="33"/>
    </row>
    <row r="32" spans="1:10" ht="19.5" customHeight="1">
      <c r="A32" s="261" t="s">
        <v>315</v>
      </c>
      <c r="B32" s="262"/>
      <c r="C32" s="263"/>
      <c r="D32" s="263"/>
      <c r="E32" s="263"/>
      <c r="F32" s="263"/>
      <c r="G32" s="264"/>
      <c r="H32" s="34"/>
      <c r="I32" s="32"/>
      <c r="J32" s="33"/>
    </row>
    <row r="33" spans="1:12" ht="38.25">
      <c r="A33" s="128">
        <v>1</v>
      </c>
      <c r="B33" s="138" t="s">
        <v>43</v>
      </c>
      <c r="C33" s="129" t="s">
        <v>40</v>
      </c>
      <c r="D33" s="98">
        <v>100</v>
      </c>
      <c r="E33" s="102">
        <v>100</v>
      </c>
      <c r="F33" s="102">
        <v>100</v>
      </c>
      <c r="G33" s="78"/>
      <c r="H33" s="34">
        <f t="shared" si="2"/>
        <v>1</v>
      </c>
      <c r="I33" s="32">
        <f t="shared" si="1"/>
        <v>1</v>
      </c>
      <c r="J33" s="33"/>
    </row>
    <row r="34" spans="1:12" ht="38.25">
      <c r="A34" s="128">
        <v>2</v>
      </c>
      <c r="B34" s="139" t="s">
        <v>45</v>
      </c>
      <c r="C34" s="129" t="s">
        <v>40</v>
      </c>
      <c r="D34" s="98">
        <v>98</v>
      </c>
      <c r="E34" s="98">
        <v>99</v>
      </c>
      <c r="F34" s="98">
        <v>98.5</v>
      </c>
      <c r="G34" s="78"/>
      <c r="H34" s="34">
        <f t="shared" si="2"/>
        <v>0.99494949494949492</v>
      </c>
      <c r="I34" s="32">
        <f t="shared" si="1"/>
        <v>1</v>
      </c>
      <c r="J34" s="33"/>
    </row>
    <row r="35" spans="1:12" ht="51">
      <c r="A35" s="128">
        <v>3</v>
      </c>
      <c r="B35" s="139" t="s">
        <v>316</v>
      </c>
      <c r="C35" s="129" t="s">
        <v>40</v>
      </c>
      <c r="D35" s="98">
        <v>25</v>
      </c>
      <c r="E35" s="98">
        <v>25.5</v>
      </c>
      <c r="F35" s="98">
        <v>25.8</v>
      </c>
      <c r="G35" s="78"/>
      <c r="H35" s="34">
        <f t="shared" si="2"/>
        <v>1.0117647058823529</v>
      </c>
      <c r="I35" s="32">
        <f t="shared" si="1"/>
        <v>1</v>
      </c>
      <c r="J35" s="33"/>
    </row>
    <row r="36" spans="1:12" ht="25.5">
      <c r="A36" s="128">
        <v>4</v>
      </c>
      <c r="B36" s="140" t="s">
        <v>317</v>
      </c>
      <c r="C36" s="129" t="s">
        <v>40</v>
      </c>
      <c r="D36" s="127">
        <v>0</v>
      </c>
      <c r="E36" s="127">
        <v>3</v>
      </c>
      <c r="F36" s="127">
        <v>0</v>
      </c>
      <c r="G36" s="78"/>
      <c r="H36" s="34">
        <f t="shared" si="2"/>
        <v>0</v>
      </c>
      <c r="I36" s="32">
        <f t="shared" si="1"/>
        <v>1</v>
      </c>
      <c r="J36" s="33"/>
    </row>
    <row r="37" spans="1:12" ht="25.5">
      <c r="A37" s="128">
        <v>5</v>
      </c>
      <c r="B37" s="140" t="s">
        <v>318</v>
      </c>
      <c r="C37" s="129" t="s">
        <v>40</v>
      </c>
      <c r="D37" s="127">
        <v>24</v>
      </c>
      <c r="E37" s="127">
        <v>30</v>
      </c>
      <c r="F37" s="127">
        <v>28</v>
      </c>
      <c r="G37" s="78"/>
      <c r="H37" s="34">
        <f t="shared" si="2"/>
        <v>0.93333333333333335</v>
      </c>
      <c r="I37" s="32">
        <f t="shared" si="1"/>
        <v>1</v>
      </c>
      <c r="J37" s="33"/>
    </row>
    <row r="38" spans="1:12" ht="51">
      <c r="A38" s="128">
        <v>6</v>
      </c>
      <c r="B38" s="139" t="s">
        <v>44</v>
      </c>
      <c r="C38" s="129" t="s">
        <v>40</v>
      </c>
      <c r="D38" s="98">
        <v>78</v>
      </c>
      <c r="E38" s="98">
        <v>80</v>
      </c>
      <c r="F38" s="98">
        <v>79</v>
      </c>
      <c r="G38" s="78"/>
      <c r="H38" s="34">
        <f t="shared" si="2"/>
        <v>0.98750000000000004</v>
      </c>
      <c r="I38" s="32">
        <f t="shared" si="1"/>
        <v>1</v>
      </c>
      <c r="J38" s="33"/>
    </row>
    <row r="39" spans="1:12" ht="25.5">
      <c r="A39" s="127">
        <v>7</v>
      </c>
      <c r="B39" s="137" t="s">
        <v>319</v>
      </c>
      <c r="C39" s="129" t="s">
        <v>40</v>
      </c>
      <c r="D39" s="127">
        <v>88</v>
      </c>
      <c r="E39" s="127">
        <v>88.1</v>
      </c>
      <c r="F39" s="127">
        <v>91</v>
      </c>
      <c r="G39" s="78"/>
      <c r="H39" s="34">
        <f t="shared" si="2"/>
        <v>1.0329171396140751</v>
      </c>
      <c r="I39" s="32">
        <f t="shared" si="1"/>
        <v>1</v>
      </c>
      <c r="J39" s="33"/>
    </row>
    <row r="40" spans="1:12" ht="19.5" customHeight="1">
      <c r="A40" s="250" t="s">
        <v>320</v>
      </c>
      <c r="B40" s="250"/>
      <c r="C40" s="250"/>
      <c r="D40" s="250"/>
      <c r="E40" s="250"/>
      <c r="F40" s="250"/>
      <c r="G40" s="250"/>
      <c r="H40" s="33"/>
      <c r="I40" s="32"/>
      <c r="J40" s="33"/>
    </row>
    <row r="41" spans="1:12">
      <c r="A41" s="98">
        <v>1</v>
      </c>
      <c r="B41" s="73" t="s">
        <v>48</v>
      </c>
      <c r="C41" s="98" t="s">
        <v>40</v>
      </c>
      <c r="D41" s="98">
        <v>34</v>
      </c>
      <c r="E41" s="98">
        <v>55</v>
      </c>
      <c r="F41" s="98">
        <v>37.5</v>
      </c>
      <c r="G41" s="73"/>
      <c r="H41" s="34">
        <f>F41/E41</f>
        <v>0.68181818181818177</v>
      </c>
      <c r="I41" s="32">
        <f t="shared" si="1"/>
        <v>1</v>
      </c>
      <c r="J41" s="33"/>
    </row>
    <row r="42" spans="1:12">
      <c r="A42" s="249">
        <v>2</v>
      </c>
      <c r="B42" s="78" t="s">
        <v>49</v>
      </c>
      <c r="C42" s="249" t="s">
        <v>40</v>
      </c>
      <c r="D42" s="98"/>
      <c r="E42" s="98"/>
      <c r="F42" s="98"/>
      <c r="G42" s="78"/>
      <c r="H42" s="34"/>
      <c r="I42" s="32"/>
      <c r="J42" s="33"/>
    </row>
    <row r="43" spans="1:12">
      <c r="A43" s="249"/>
      <c r="B43" s="78" t="s">
        <v>50</v>
      </c>
      <c r="C43" s="249"/>
      <c r="D43" s="98">
        <v>3</v>
      </c>
      <c r="E43" s="98">
        <v>2</v>
      </c>
      <c r="F43" s="98">
        <v>2</v>
      </c>
      <c r="G43" s="78"/>
      <c r="H43" s="34">
        <f t="shared" ref="H43:H44" si="3">F43/E43</f>
        <v>1</v>
      </c>
      <c r="I43" s="32">
        <f t="shared" si="1"/>
        <v>1</v>
      </c>
      <c r="J43" s="37"/>
    </row>
    <row r="44" spans="1:12">
      <c r="A44" s="249"/>
      <c r="B44" s="78" t="s">
        <v>51</v>
      </c>
      <c r="C44" s="249"/>
      <c r="D44" s="98">
        <v>1.6</v>
      </c>
      <c r="E44" s="98">
        <v>1.6</v>
      </c>
      <c r="F44" s="98">
        <v>1.6</v>
      </c>
      <c r="G44" s="78"/>
      <c r="H44" s="34">
        <f t="shared" si="3"/>
        <v>1</v>
      </c>
      <c r="I44" s="32">
        <f t="shared" si="1"/>
        <v>1</v>
      </c>
      <c r="J44" s="33"/>
    </row>
    <row r="45" spans="1:12" ht="33.75" customHeight="1">
      <c r="A45" s="257" t="s">
        <v>59</v>
      </c>
      <c r="B45" s="257"/>
      <c r="C45" s="257"/>
      <c r="D45" s="257"/>
      <c r="E45" s="257"/>
      <c r="F45" s="257"/>
      <c r="G45" s="257"/>
      <c r="H45" s="108">
        <f>(SUM(H47:H73))/SUM(I47:I73)</f>
        <v>0.45747388414055074</v>
      </c>
      <c r="I45" s="32"/>
      <c r="J45" s="38"/>
      <c r="K45" s="38"/>
    </row>
    <row r="46" spans="1:12" ht="30" customHeight="1">
      <c r="A46" s="255" t="s">
        <v>321</v>
      </c>
      <c r="B46" s="255"/>
      <c r="C46" s="255"/>
      <c r="D46" s="255"/>
      <c r="E46" s="255"/>
      <c r="F46" s="255"/>
      <c r="G46" s="255"/>
      <c r="H46" s="39"/>
      <c r="I46" s="32"/>
      <c r="J46" s="39"/>
      <c r="K46" s="39"/>
    </row>
    <row r="47" spans="1:12" ht="63.75">
      <c r="A47" s="74">
        <v>1</v>
      </c>
      <c r="B47" s="141" t="s">
        <v>322</v>
      </c>
      <c r="C47" s="142" t="s">
        <v>40</v>
      </c>
      <c r="D47" s="143">
        <v>7.6</v>
      </c>
      <c r="E47" s="143">
        <v>0</v>
      </c>
      <c r="F47" s="143">
        <v>0</v>
      </c>
      <c r="G47" s="88"/>
      <c r="H47" s="36"/>
      <c r="I47" s="32"/>
      <c r="J47" s="40"/>
      <c r="K47" s="40"/>
      <c r="L47" s="41"/>
    </row>
    <row r="48" spans="1:12" ht="38.25">
      <c r="A48" s="74">
        <v>2</v>
      </c>
      <c r="B48" s="141" t="s">
        <v>323</v>
      </c>
      <c r="C48" s="142" t="s">
        <v>40</v>
      </c>
      <c r="D48" s="143">
        <v>0</v>
      </c>
      <c r="E48" s="143">
        <v>100</v>
      </c>
      <c r="F48" s="143">
        <v>0</v>
      </c>
      <c r="G48" s="88"/>
      <c r="H48" s="36">
        <f t="shared" ref="H48:H73" si="4">F48/E48</f>
        <v>0</v>
      </c>
      <c r="I48" s="32">
        <f t="shared" si="1"/>
        <v>1</v>
      </c>
      <c r="J48" s="40"/>
      <c r="K48" s="40"/>
      <c r="L48" s="41"/>
    </row>
    <row r="49" spans="1:11" ht="27" customHeight="1">
      <c r="A49" s="255" t="s">
        <v>324</v>
      </c>
      <c r="B49" s="255"/>
      <c r="C49" s="255"/>
      <c r="D49" s="255"/>
      <c r="E49" s="255"/>
      <c r="F49" s="255"/>
      <c r="G49" s="255"/>
      <c r="H49" s="36"/>
      <c r="I49" s="32"/>
      <c r="J49" s="39"/>
      <c r="K49" s="39"/>
    </row>
    <row r="50" spans="1:11" ht="51">
      <c r="A50" s="74">
        <v>1</v>
      </c>
      <c r="B50" s="87" t="s">
        <v>125</v>
      </c>
      <c r="C50" s="144" t="s">
        <v>60</v>
      </c>
      <c r="D50" s="130" t="s">
        <v>325</v>
      </c>
      <c r="E50" s="130">
        <v>0</v>
      </c>
      <c r="F50" s="130">
        <v>0</v>
      </c>
      <c r="G50" s="76"/>
      <c r="H50" s="36"/>
      <c r="I50" s="32"/>
      <c r="J50" s="44"/>
      <c r="K50" s="44"/>
    </row>
    <row r="51" spans="1:11" ht="29.25" customHeight="1">
      <c r="A51" s="255" t="s">
        <v>326</v>
      </c>
      <c r="B51" s="255"/>
      <c r="C51" s="255"/>
      <c r="D51" s="255"/>
      <c r="E51" s="255"/>
      <c r="F51" s="255"/>
      <c r="G51" s="255"/>
      <c r="H51" s="36"/>
      <c r="I51" s="32"/>
      <c r="J51" s="45"/>
      <c r="K51" s="45"/>
    </row>
    <row r="52" spans="1:11" ht="38.25">
      <c r="A52" s="74">
        <v>1</v>
      </c>
      <c r="B52" s="87" t="s">
        <v>62</v>
      </c>
      <c r="C52" s="74" t="s">
        <v>40</v>
      </c>
      <c r="D52" s="89">
        <v>75</v>
      </c>
      <c r="E52" s="89">
        <v>0</v>
      </c>
      <c r="F52" s="89">
        <v>0</v>
      </c>
      <c r="G52" s="89"/>
      <c r="H52" s="36"/>
      <c r="I52" s="32"/>
      <c r="J52" s="42"/>
      <c r="K52" s="42"/>
    </row>
    <row r="53" spans="1:11" ht="38.25">
      <c r="A53" s="74">
        <v>2</v>
      </c>
      <c r="B53" s="141" t="s">
        <v>327</v>
      </c>
      <c r="C53" s="146" t="s">
        <v>40</v>
      </c>
      <c r="D53" s="89">
        <v>50</v>
      </c>
      <c r="E53" s="89">
        <v>0</v>
      </c>
      <c r="F53" s="89">
        <v>0</v>
      </c>
      <c r="G53" s="103"/>
      <c r="H53" s="36"/>
      <c r="I53" s="32"/>
      <c r="J53" s="42"/>
      <c r="K53" s="42"/>
    </row>
    <row r="54" spans="1:11" ht="38.25">
      <c r="A54" s="74">
        <v>3</v>
      </c>
      <c r="B54" s="145" t="s">
        <v>328</v>
      </c>
      <c r="C54" s="147" t="s">
        <v>40</v>
      </c>
      <c r="D54" s="89">
        <v>49</v>
      </c>
      <c r="E54" s="89">
        <v>0</v>
      </c>
      <c r="F54" s="89">
        <v>0</v>
      </c>
      <c r="G54" s="103"/>
      <c r="H54" s="36"/>
      <c r="I54" s="32"/>
      <c r="J54" s="42"/>
      <c r="K54" s="42"/>
    </row>
    <row r="55" spans="1:11">
      <c r="A55" s="74">
        <v>4</v>
      </c>
      <c r="B55" s="145" t="s">
        <v>329</v>
      </c>
      <c r="C55" s="147" t="s">
        <v>40</v>
      </c>
      <c r="D55" s="89">
        <v>0</v>
      </c>
      <c r="E55" s="89">
        <v>0</v>
      </c>
      <c r="F55" s="89">
        <v>0</v>
      </c>
      <c r="G55" s="103"/>
      <c r="H55" s="36"/>
      <c r="I55" s="32"/>
      <c r="J55" s="42"/>
      <c r="K55" s="42"/>
    </row>
    <row r="56" spans="1:11" ht="25.5">
      <c r="A56" s="74">
        <v>5</v>
      </c>
      <c r="B56" s="141" t="s">
        <v>330</v>
      </c>
      <c r="C56" s="146" t="s">
        <v>40</v>
      </c>
      <c r="D56" s="148">
        <v>0</v>
      </c>
      <c r="E56" s="89">
        <v>0</v>
      </c>
      <c r="F56" s="89">
        <v>0</v>
      </c>
      <c r="G56" s="103"/>
      <c r="H56" s="36"/>
      <c r="I56" s="32"/>
      <c r="J56" s="42"/>
      <c r="K56" s="42"/>
    </row>
    <row r="57" spans="1:11" ht="27" customHeight="1">
      <c r="A57" s="255" t="s">
        <v>331</v>
      </c>
      <c r="B57" s="255"/>
      <c r="C57" s="255"/>
      <c r="D57" s="255"/>
      <c r="E57" s="255"/>
      <c r="F57" s="255"/>
      <c r="G57" s="255"/>
      <c r="H57" s="36"/>
      <c r="I57" s="32"/>
      <c r="J57" s="39"/>
      <c r="K57" s="39"/>
    </row>
    <row r="58" spans="1:11" ht="25.5">
      <c r="A58" s="74">
        <v>1</v>
      </c>
      <c r="B58" s="149" t="s">
        <v>63</v>
      </c>
      <c r="C58" s="150" t="s">
        <v>40</v>
      </c>
      <c r="D58" s="89">
        <v>17.5</v>
      </c>
      <c r="E58" s="89">
        <v>20</v>
      </c>
      <c r="F58" s="89">
        <v>20</v>
      </c>
      <c r="G58" s="105"/>
      <c r="H58" s="36">
        <f t="shared" si="4"/>
        <v>1</v>
      </c>
      <c r="I58" s="32">
        <f t="shared" ref="I58:I155" si="5">IF(H58=0,1,1)</f>
        <v>1</v>
      </c>
      <c r="J58" s="44"/>
      <c r="K58" s="44"/>
    </row>
    <row r="59" spans="1:11" ht="25.5">
      <c r="A59" s="74">
        <v>2</v>
      </c>
      <c r="B59" s="149" t="s">
        <v>64</v>
      </c>
      <c r="C59" s="142" t="s">
        <v>65</v>
      </c>
      <c r="D59" s="130">
        <v>25</v>
      </c>
      <c r="E59" s="130">
        <v>25</v>
      </c>
      <c r="F59" s="74">
        <v>25</v>
      </c>
      <c r="G59" s="105"/>
      <c r="H59" s="36">
        <f t="shared" si="4"/>
        <v>1</v>
      </c>
      <c r="I59" s="32">
        <f t="shared" si="5"/>
        <v>1</v>
      </c>
      <c r="J59" s="44"/>
      <c r="K59" s="44"/>
    </row>
    <row r="60" spans="1:11" ht="35.25" customHeight="1">
      <c r="A60" s="74">
        <v>3</v>
      </c>
      <c r="B60" s="149" t="s">
        <v>66</v>
      </c>
      <c r="C60" s="142" t="s">
        <v>65</v>
      </c>
      <c r="D60" s="130">
        <v>3650</v>
      </c>
      <c r="E60" s="130">
        <v>3650</v>
      </c>
      <c r="F60" s="74">
        <v>3650</v>
      </c>
      <c r="G60" s="105"/>
      <c r="H60" s="36">
        <f t="shared" si="4"/>
        <v>1</v>
      </c>
      <c r="I60" s="32">
        <f t="shared" si="5"/>
        <v>1</v>
      </c>
      <c r="J60" s="44"/>
      <c r="K60" s="44"/>
    </row>
    <row r="61" spans="1:11" ht="25.5">
      <c r="A61" s="74">
        <v>4</v>
      </c>
      <c r="B61" s="149" t="s">
        <v>67</v>
      </c>
      <c r="C61" s="142" t="s">
        <v>65</v>
      </c>
      <c r="D61" s="130">
        <v>300</v>
      </c>
      <c r="E61" s="130">
        <v>300</v>
      </c>
      <c r="F61" s="74">
        <v>300</v>
      </c>
      <c r="G61" s="104"/>
      <c r="H61" s="36">
        <f t="shared" si="4"/>
        <v>1</v>
      </c>
      <c r="I61" s="32">
        <f t="shared" si="5"/>
        <v>1</v>
      </c>
      <c r="J61" s="44"/>
      <c r="K61" s="44"/>
    </row>
    <row r="62" spans="1:11" ht="38.25">
      <c r="A62" s="74">
        <v>5</v>
      </c>
      <c r="B62" s="149" t="s">
        <v>68</v>
      </c>
      <c r="C62" s="144" t="s">
        <v>69</v>
      </c>
      <c r="D62" s="89">
        <v>1</v>
      </c>
      <c r="E62" s="89">
        <v>1</v>
      </c>
      <c r="F62" s="89">
        <v>1</v>
      </c>
      <c r="G62" s="103"/>
      <c r="H62" s="36">
        <f t="shared" si="4"/>
        <v>1</v>
      </c>
      <c r="I62" s="32">
        <f t="shared" si="5"/>
        <v>1</v>
      </c>
      <c r="J62" s="44"/>
      <c r="K62" s="44"/>
    </row>
    <row r="63" spans="1:11" ht="38.25" customHeight="1">
      <c r="A63" s="259" t="s">
        <v>332</v>
      </c>
      <c r="B63" s="259"/>
      <c r="C63" s="259"/>
      <c r="D63" s="259"/>
      <c r="E63" s="259"/>
      <c r="F63" s="259"/>
      <c r="G63" s="259"/>
      <c r="H63" s="36"/>
      <c r="I63" s="32"/>
      <c r="J63" s="43"/>
      <c r="K63" s="43"/>
    </row>
    <row r="64" spans="1:11" ht="25.5">
      <c r="A64" s="74">
        <v>1</v>
      </c>
      <c r="B64" s="149" t="s">
        <v>70</v>
      </c>
      <c r="C64" s="144" t="s">
        <v>71</v>
      </c>
      <c r="D64" s="151">
        <v>15</v>
      </c>
      <c r="E64" s="151">
        <v>15</v>
      </c>
      <c r="F64" s="142">
        <v>0</v>
      </c>
      <c r="G64" s="103"/>
      <c r="H64" s="36">
        <f t="shared" si="4"/>
        <v>0</v>
      </c>
      <c r="I64" s="32">
        <f t="shared" si="5"/>
        <v>1</v>
      </c>
      <c r="J64" s="44"/>
      <c r="K64" s="44"/>
    </row>
    <row r="65" spans="1:11" ht="25.5">
      <c r="A65" s="74">
        <v>2</v>
      </c>
      <c r="B65" s="149" t="s">
        <v>72</v>
      </c>
      <c r="C65" s="144" t="s">
        <v>73</v>
      </c>
      <c r="D65" s="151">
        <v>5</v>
      </c>
      <c r="E65" s="151">
        <v>5</v>
      </c>
      <c r="F65" s="142">
        <v>0</v>
      </c>
      <c r="G65" s="103"/>
      <c r="H65" s="36">
        <f t="shared" si="4"/>
        <v>0</v>
      </c>
      <c r="I65" s="32">
        <f t="shared" si="5"/>
        <v>1</v>
      </c>
      <c r="J65" s="44"/>
      <c r="K65" s="44"/>
    </row>
    <row r="66" spans="1:11" ht="24.75" customHeight="1">
      <c r="A66" s="255" t="s">
        <v>333</v>
      </c>
      <c r="B66" s="255"/>
      <c r="C66" s="255"/>
      <c r="D66" s="255"/>
      <c r="E66" s="255"/>
      <c r="F66" s="255"/>
      <c r="G66" s="255"/>
      <c r="H66" s="36"/>
      <c r="I66" s="32"/>
      <c r="J66" s="43"/>
      <c r="K66" s="43"/>
    </row>
    <row r="67" spans="1:11" ht="25.5">
      <c r="A67" s="74">
        <v>1</v>
      </c>
      <c r="B67" s="152" t="s">
        <v>334</v>
      </c>
      <c r="C67" s="153" t="s">
        <v>61</v>
      </c>
      <c r="D67" s="154">
        <v>13</v>
      </c>
      <c r="E67" s="154">
        <v>13</v>
      </c>
      <c r="F67" s="74">
        <v>1</v>
      </c>
      <c r="G67" s="101"/>
      <c r="H67" s="36">
        <f t="shared" si="4"/>
        <v>7.6923076923076927E-2</v>
      </c>
      <c r="I67" s="32">
        <f t="shared" si="5"/>
        <v>1</v>
      </c>
      <c r="J67" s="44"/>
      <c r="K67" s="44"/>
    </row>
    <row r="68" spans="1:11" ht="25.5">
      <c r="A68" s="74">
        <v>2</v>
      </c>
      <c r="B68" s="141" t="s">
        <v>74</v>
      </c>
      <c r="C68" s="153" t="s">
        <v>40</v>
      </c>
      <c r="D68" s="154">
        <v>16</v>
      </c>
      <c r="E68" s="154">
        <v>16.5</v>
      </c>
      <c r="F68" s="74">
        <v>16.5</v>
      </c>
      <c r="G68" s="101"/>
      <c r="H68" s="36">
        <f t="shared" si="4"/>
        <v>1</v>
      </c>
      <c r="I68" s="32">
        <f t="shared" si="5"/>
        <v>1</v>
      </c>
      <c r="J68" s="44"/>
      <c r="K68" s="44"/>
    </row>
    <row r="69" spans="1:11" ht="25.5">
      <c r="A69" s="74">
        <v>3</v>
      </c>
      <c r="B69" s="141" t="s">
        <v>335</v>
      </c>
      <c r="C69" s="153" t="s">
        <v>61</v>
      </c>
      <c r="D69" s="154">
        <v>26</v>
      </c>
      <c r="E69" s="154">
        <v>27</v>
      </c>
      <c r="F69" s="74">
        <v>5</v>
      </c>
      <c r="G69" s="103"/>
      <c r="H69" s="36">
        <f t="shared" si="4"/>
        <v>0.18518518518518517</v>
      </c>
      <c r="I69" s="32">
        <f t="shared" si="5"/>
        <v>1</v>
      </c>
      <c r="J69" s="44"/>
      <c r="K69" s="44"/>
    </row>
    <row r="70" spans="1:11" ht="25.5">
      <c r="A70" s="74">
        <v>4</v>
      </c>
      <c r="B70" s="141" t="s">
        <v>75</v>
      </c>
      <c r="C70" s="153" t="s">
        <v>40</v>
      </c>
      <c r="D70" s="154">
        <v>49</v>
      </c>
      <c r="E70" s="154">
        <v>50</v>
      </c>
      <c r="F70" s="74">
        <v>30</v>
      </c>
      <c r="G70" s="103"/>
      <c r="H70" s="36">
        <f t="shared" si="4"/>
        <v>0.6</v>
      </c>
      <c r="I70" s="32">
        <f t="shared" si="5"/>
        <v>1</v>
      </c>
      <c r="J70" s="44"/>
      <c r="K70" s="44"/>
    </row>
    <row r="71" spans="1:11">
      <c r="A71" s="74">
        <v>5</v>
      </c>
      <c r="B71" s="141" t="s">
        <v>336</v>
      </c>
      <c r="C71" s="153" t="s">
        <v>61</v>
      </c>
      <c r="D71" s="154">
        <v>4</v>
      </c>
      <c r="E71" s="154">
        <v>4</v>
      </c>
      <c r="F71" s="74">
        <v>0</v>
      </c>
      <c r="G71" s="103"/>
      <c r="H71" s="36">
        <f t="shared" si="4"/>
        <v>0</v>
      </c>
      <c r="I71" s="32">
        <f t="shared" si="5"/>
        <v>1</v>
      </c>
      <c r="J71" s="44"/>
      <c r="K71" s="44"/>
    </row>
    <row r="72" spans="1:11" ht="25.5">
      <c r="A72" s="74">
        <v>6</v>
      </c>
      <c r="B72" s="141" t="s">
        <v>337</v>
      </c>
      <c r="C72" s="153" t="s">
        <v>40</v>
      </c>
      <c r="D72" s="154">
        <v>6.8</v>
      </c>
      <c r="E72" s="154">
        <v>7</v>
      </c>
      <c r="F72" s="74">
        <v>0</v>
      </c>
      <c r="G72" s="103"/>
      <c r="H72" s="36">
        <f t="shared" si="4"/>
        <v>0</v>
      </c>
      <c r="I72" s="32">
        <f t="shared" si="5"/>
        <v>1</v>
      </c>
      <c r="J72" s="44"/>
      <c r="K72" s="44"/>
    </row>
    <row r="73" spans="1:11" ht="25.5">
      <c r="A73" s="74">
        <v>7</v>
      </c>
      <c r="B73" s="141" t="s">
        <v>76</v>
      </c>
      <c r="C73" s="153" t="s">
        <v>61</v>
      </c>
      <c r="D73" s="154">
        <v>3</v>
      </c>
      <c r="E73" s="154">
        <v>3</v>
      </c>
      <c r="F73" s="74">
        <v>0</v>
      </c>
      <c r="G73" s="103"/>
      <c r="H73" s="36">
        <f t="shared" si="4"/>
        <v>0</v>
      </c>
      <c r="I73" s="32">
        <f t="shared" si="5"/>
        <v>1</v>
      </c>
      <c r="J73" s="44"/>
      <c r="K73" s="44"/>
    </row>
    <row r="74" spans="1:11" ht="25.5" customHeight="1">
      <c r="A74" s="256" t="s">
        <v>77</v>
      </c>
      <c r="B74" s="256"/>
      <c r="C74" s="256"/>
      <c r="D74" s="256"/>
      <c r="E74" s="256"/>
      <c r="F74" s="256"/>
      <c r="G74" s="256"/>
      <c r="H74" s="109">
        <f>(SUM(H76:H110))/SUM(I76:I110)</f>
        <v>0.73151706187226562</v>
      </c>
      <c r="I74" s="185"/>
      <c r="J74" s="44"/>
      <c r="K74" s="44"/>
    </row>
    <row r="75" spans="1:11" ht="27" customHeight="1">
      <c r="A75" s="250" t="s">
        <v>343</v>
      </c>
      <c r="B75" s="250"/>
      <c r="C75" s="250"/>
      <c r="D75" s="250"/>
      <c r="E75" s="250"/>
      <c r="F75" s="250"/>
      <c r="G75" s="250"/>
      <c r="I75" s="32"/>
    </row>
    <row r="76" spans="1:11" ht="38.25" customHeight="1">
      <c r="A76" s="239">
        <v>1</v>
      </c>
      <c r="B76" s="251" t="s">
        <v>344</v>
      </c>
      <c r="C76" s="133" t="s">
        <v>345</v>
      </c>
      <c r="D76" s="133">
        <v>798</v>
      </c>
      <c r="E76" s="98">
        <v>790</v>
      </c>
      <c r="F76" s="98">
        <v>376</v>
      </c>
      <c r="G76" s="253" t="s">
        <v>449</v>
      </c>
      <c r="H76" s="36"/>
      <c r="I76" s="32"/>
    </row>
    <row r="77" spans="1:11" ht="23.25" customHeight="1">
      <c r="A77" s="241"/>
      <c r="B77" s="252"/>
      <c r="C77" s="133" t="s">
        <v>40</v>
      </c>
      <c r="D77" s="133">
        <v>100</v>
      </c>
      <c r="E77" s="133">
        <v>99</v>
      </c>
      <c r="F77" s="159">
        <f>(F76*D77)/D76</f>
        <v>47.117794486215537</v>
      </c>
      <c r="G77" s="254"/>
      <c r="H77" s="36"/>
      <c r="I77" s="32"/>
    </row>
    <row r="78" spans="1:11" ht="38.25">
      <c r="A78" s="98">
        <v>2</v>
      </c>
      <c r="B78" s="73" t="s">
        <v>347</v>
      </c>
      <c r="C78" s="133" t="s">
        <v>345</v>
      </c>
      <c r="D78" s="98">
        <v>163</v>
      </c>
      <c r="E78" s="98">
        <v>142</v>
      </c>
      <c r="F78" s="98">
        <v>92</v>
      </c>
      <c r="G78" s="254"/>
      <c r="H78" s="36"/>
      <c r="I78" s="32"/>
    </row>
    <row r="79" spans="1:11" ht="49.5" customHeight="1">
      <c r="A79" s="98">
        <v>3</v>
      </c>
      <c r="B79" s="73" t="s">
        <v>348</v>
      </c>
      <c r="C79" s="133" t="s">
        <v>345</v>
      </c>
      <c r="D79" s="98">
        <v>1</v>
      </c>
      <c r="E79" s="98">
        <v>1</v>
      </c>
      <c r="F79" s="98">
        <v>0</v>
      </c>
      <c r="G79" s="254"/>
      <c r="H79" s="36">
        <f>F79/E79</f>
        <v>0</v>
      </c>
      <c r="I79" s="32">
        <f t="shared" si="5"/>
        <v>1</v>
      </c>
    </row>
    <row r="80" spans="1:11" ht="37.5" customHeight="1">
      <c r="A80" s="98">
        <v>4</v>
      </c>
      <c r="B80" s="73" t="s">
        <v>349</v>
      </c>
      <c r="C80" s="133" t="s">
        <v>82</v>
      </c>
      <c r="D80" s="98">
        <v>102</v>
      </c>
      <c r="E80" s="98">
        <v>101</v>
      </c>
      <c r="F80" s="98">
        <v>102</v>
      </c>
      <c r="G80" s="73"/>
      <c r="H80" s="36">
        <f>E80/F80</f>
        <v>0.99019607843137258</v>
      </c>
      <c r="I80" s="32">
        <f t="shared" si="5"/>
        <v>1</v>
      </c>
    </row>
    <row r="81" spans="1:9" ht="27" customHeight="1">
      <c r="A81" s="98">
        <v>5</v>
      </c>
      <c r="B81" s="160" t="s">
        <v>350</v>
      </c>
      <c r="C81" s="98" t="s">
        <v>40</v>
      </c>
      <c r="D81" s="98">
        <v>46.8</v>
      </c>
      <c r="E81" s="98">
        <v>57.2</v>
      </c>
      <c r="F81" s="98">
        <v>46.9</v>
      </c>
      <c r="G81" s="73"/>
      <c r="H81" s="36">
        <f t="shared" ref="H81:H110" si="6">F81/E81</f>
        <v>0.81993006993006989</v>
      </c>
      <c r="I81" s="32">
        <f t="shared" si="5"/>
        <v>1</v>
      </c>
    </row>
    <row r="82" spans="1:9" ht="44.25" customHeight="1">
      <c r="A82" s="133">
        <v>6</v>
      </c>
      <c r="B82" s="73" t="s">
        <v>81</v>
      </c>
      <c r="C82" s="98" t="s">
        <v>82</v>
      </c>
      <c r="D82" s="99">
        <v>1</v>
      </c>
      <c r="E82" s="99">
        <v>1</v>
      </c>
      <c r="F82" s="99">
        <v>1</v>
      </c>
      <c r="G82" s="73"/>
      <c r="H82" s="36">
        <f t="shared" si="6"/>
        <v>1</v>
      </c>
      <c r="I82" s="32">
        <f t="shared" si="5"/>
        <v>1</v>
      </c>
    </row>
    <row r="83" spans="1:9" ht="27.75" customHeight="1" thickBot="1">
      <c r="A83" s="162">
        <v>7</v>
      </c>
      <c r="B83" s="161" t="s">
        <v>351</v>
      </c>
      <c r="C83" s="133" t="s">
        <v>40</v>
      </c>
      <c r="D83" s="134" t="s">
        <v>251</v>
      </c>
      <c r="E83" s="134">
        <v>100</v>
      </c>
      <c r="F83" s="134">
        <v>0</v>
      </c>
      <c r="G83" s="73" t="s">
        <v>352</v>
      </c>
      <c r="H83" s="36">
        <f t="shared" si="6"/>
        <v>0</v>
      </c>
      <c r="I83" s="32">
        <f t="shared" si="5"/>
        <v>1</v>
      </c>
    </row>
    <row r="84" spans="1:9" ht="20.25" customHeight="1">
      <c r="A84" s="250" t="s">
        <v>353</v>
      </c>
      <c r="B84" s="250"/>
      <c r="C84" s="250"/>
      <c r="D84" s="250"/>
      <c r="E84" s="250"/>
      <c r="F84" s="250"/>
      <c r="G84" s="250"/>
      <c r="H84" s="36"/>
      <c r="I84" s="32"/>
    </row>
    <row r="85" spans="1:9" ht="25.5">
      <c r="A85" s="98">
        <v>1</v>
      </c>
      <c r="B85" s="73" t="s">
        <v>83</v>
      </c>
      <c r="C85" s="98" t="s">
        <v>40</v>
      </c>
      <c r="D85" s="98">
        <v>100</v>
      </c>
      <c r="E85" s="98">
        <v>100</v>
      </c>
      <c r="F85" s="98">
        <v>100</v>
      </c>
      <c r="G85" s="71"/>
      <c r="H85" s="36">
        <f t="shared" si="6"/>
        <v>1</v>
      </c>
      <c r="I85" s="32">
        <f t="shared" si="5"/>
        <v>1</v>
      </c>
    </row>
    <row r="86" spans="1:9" ht="38.25">
      <c r="A86" s="98">
        <v>2</v>
      </c>
      <c r="B86" s="73" t="s">
        <v>84</v>
      </c>
      <c r="C86" s="98" t="s">
        <v>40</v>
      </c>
      <c r="D86" s="98">
        <v>100</v>
      </c>
      <c r="E86" s="98">
        <v>100</v>
      </c>
      <c r="F86" s="98">
        <v>100</v>
      </c>
      <c r="G86" s="71"/>
      <c r="H86" s="36">
        <f t="shared" si="6"/>
        <v>1</v>
      </c>
      <c r="I86" s="32">
        <f t="shared" si="5"/>
        <v>1</v>
      </c>
    </row>
    <row r="87" spans="1:9" ht="25.5">
      <c r="A87" s="98">
        <v>3</v>
      </c>
      <c r="B87" s="73" t="s">
        <v>85</v>
      </c>
      <c r="C87" s="98" t="s">
        <v>40</v>
      </c>
      <c r="D87" s="98">
        <v>100</v>
      </c>
      <c r="E87" s="98">
        <v>100</v>
      </c>
      <c r="F87" s="98">
        <v>100</v>
      </c>
      <c r="G87" s="78"/>
      <c r="H87" s="36">
        <f t="shared" si="6"/>
        <v>1</v>
      </c>
      <c r="I87" s="32">
        <f t="shared" si="5"/>
        <v>1</v>
      </c>
    </row>
    <row r="88" spans="1:9" ht="153.75" customHeight="1">
      <c r="A88" s="133">
        <v>4</v>
      </c>
      <c r="B88" s="73" t="s">
        <v>86</v>
      </c>
      <c r="C88" s="98" t="s">
        <v>40</v>
      </c>
      <c r="D88" s="98">
        <v>100</v>
      </c>
      <c r="E88" s="98">
        <v>100</v>
      </c>
      <c r="F88" s="98">
        <v>100</v>
      </c>
      <c r="G88" s="71" t="s">
        <v>450</v>
      </c>
      <c r="H88" s="36">
        <f t="shared" si="6"/>
        <v>1</v>
      </c>
      <c r="I88" s="32">
        <f t="shared" si="5"/>
        <v>1</v>
      </c>
    </row>
    <row r="89" spans="1:9" ht="25.5">
      <c r="A89" s="133">
        <v>5</v>
      </c>
      <c r="B89" s="73" t="s">
        <v>87</v>
      </c>
      <c r="C89" s="98" t="s">
        <v>40</v>
      </c>
      <c r="D89" s="98">
        <v>100</v>
      </c>
      <c r="E89" s="98">
        <v>100</v>
      </c>
      <c r="F89" s="98">
        <v>100</v>
      </c>
      <c r="G89" s="71"/>
      <c r="H89" s="36">
        <f t="shared" si="6"/>
        <v>1</v>
      </c>
      <c r="I89" s="32">
        <f t="shared" si="5"/>
        <v>1</v>
      </c>
    </row>
    <row r="90" spans="1:9" ht="38.25">
      <c r="A90" s="133">
        <v>6</v>
      </c>
      <c r="B90" s="73" t="s">
        <v>88</v>
      </c>
      <c r="C90" s="98" t="s">
        <v>40</v>
      </c>
      <c r="D90" s="98">
        <v>100</v>
      </c>
      <c r="E90" s="98">
        <v>100</v>
      </c>
      <c r="F90" s="98">
        <v>100</v>
      </c>
      <c r="G90" s="71"/>
      <c r="H90" s="36">
        <f t="shared" si="6"/>
        <v>1</v>
      </c>
      <c r="I90" s="32">
        <f t="shared" si="5"/>
        <v>1</v>
      </c>
    </row>
    <row r="91" spans="1:9" ht="64.5" customHeight="1">
      <c r="A91" s="133">
        <v>7</v>
      </c>
      <c r="B91" s="73" t="s">
        <v>89</v>
      </c>
      <c r="C91" s="98" t="s">
        <v>40</v>
      </c>
      <c r="D91" s="98">
        <v>100</v>
      </c>
      <c r="E91" s="98">
        <v>100</v>
      </c>
      <c r="F91" s="98">
        <v>100</v>
      </c>
      <c r="G91" s="71"/>
      <c r="H91" s="36">
        <f t="shared" si="6"/>
        <v>1</v>
      </c>
      <c r="I91" s="32">
        <f t="shared" si="5"/>
        <v>1</v>
      </c>
    </row>
    <row r="92" spans="1:9" ht="51" customHeight="1">
      <c r="A92" s="133">
        <v>8</v>
      </c>
      <c r="B92" s="73" t="s">
        <v>90</v>
      </c>
      <c r="C92" s="98" t="s">
        <v>40</v>
      </c>
      <c r="D92" s="98">
        <v>100</v>
      </c>
      <c r="E92" s="98">
        <v>90</v>
      </c>
      <c r="F92" s="98">
        <v>99.8</v>
      </c>
      <c r="G92" s="138" t="s">
        <v>354</v>
      </c>
      <c r="H92" s="36">
        <f t="shared" si="6"/>
        <v>1.1088888888888888</v>
      </c>
      <c r="I92" s="32">
        <f t="shared" si="5"/>
        <v>1</v>
      </c>
    </row>
    <row r="93" spans="1:9" ht="38.25">
      <c r="A93" s="133">
        <v>9</v>
      </c>
      <c r="B93" s="73" t="s">
        <v>91</v>
      </c>
      <c r="C93" s="98" t="s">
        <v>40</v>
      </c>
      <c r="D93" s="98">
        <v>100</v>
      </c>
      <c r="E93" s="98">
        <v>100</v>
      </c>
      <c r="F93" s="98">
        <v>100</v>
      </c>
      <c r="G93" s="138" t="s">
        <v>355</v>
      </c>
      <c r="H93" s="36">
        <f t="shared" si="6"/>
        <v>1</v>
      </c>
      <c r="I93" s="32">
        <f t="shared" si="5"/>
        <v>1</v>
      </c>
    </row>
    <row r="94" spans="1:9" ht="25.5">
      <c r="A94" s="133">
        <v>10</v>
      </c>
      <c r="B94" s="73" t="s">
        <v>92</v>
      </c>
      <c r="C94" s="98" t="s">
        <v>40</v>
      </c>
      <c r="D94" s="98">
        <v>100</v>
      </c>
      <c r="E94" s="98">
        <v>100</v>
      </c>
      <c r="F94" s="98">
        <v>100</v>
      </c>
      <c r="G94" s="71"/>
      <c r="H94" s="36">
        <f t="shared" si="6"/>
        <v>1</v>
      </c>
      <c r="I94" s="32">
        <f t="shared" si="5"/>
        <v>1</v>
      </c>
    </row>
    <row r="95" spans="1:9" ht="38.25">
      <c r="A95" s="133">
        <v>11</v>
      </c>
      <c r="B95" s="73" t="s">
        <v>93</v>
      </c>
      <c r="C95" s="98" t="s">
        <v>40</v>
      </c>
      <c r="D95" s="98">
        <v>100</v>
      </c>
      <c r="E95" s="98">
        <v>100</v>
      </c>
      <c r="F95" s="98">
        <v>100</v>
      </c>
      <c r="G95" s="71"/>
      <c r="H95" s="36">
        <f t="shared" si="6"/>
        <v>1</v>
      </c>
      <c r="I95" s="32">
        <f t="shared" si="5"/>
        <v>1</v>
      </c>
    </row>
    <row r="96" spans="1:9" ht="38.25">
      <c r="A96" s="133">
        <v>12</v>
      </c>
      <c r="B96" s="163" t="s">
        <v>356</v>
      </c>
      <c r="C96" s="133" t="s">
        <v>40</v>
      </c>
      <c r="D96" s="133">
        <v>16.2</v>
      </c>
      <c r="E96" s="133">
        <v>37.5</v>
      </c>
      <c r="F96" s="133">
        <v>31.3</v>
      </c>
      <c r="G96" s="71" t="s">
        <v>358</v>
      </c>
      <c r="H96" s="36">
        <f t="shared" si="6"/>
        <v>0.83466666666666667</v>
      </c>
      <c r="I96" s="32">
        <f t="shared" si="5"/>
        <v>1</v>
      </c>
    </row>
    <row r="97" spans="1:9" ht="38.25">
      <c r="A97" s="133">
        <v>13</v>
      </c>
      <c r="B97" s="163" t="s">
        <v>357</v>
      </c>
      <c r="C97" s="136" t="s">
        <v>40</v>
      </c>
      <c r="D97" s="133" t="s">
        <v>251</v>
      </c>
      <c r="E97" s="98">
        <v>100</v>
      </c>
      <c r="F97" s="98">
        <v>61.1</v>
      </c>
      <c r="G97" s="71"/>
      <c r="H97" s="36">
        <f t="shared" si="6"/>
        <v>0.61099999999999999</v>
      </c>
      <c r="I97" s="32">
        <f t="shared" si="5"/>
        <v>1</v>
      </c>
    </row>
    <row r="98" spans="1:9" ht="29.25" customHeight="1">
      <c r="A98" s="250" t="s">
        <v>359</v>
      </c>
      <c r="B98" s="252"/>
      <c r="C98" s="250"/>
      <c r="D98" s="250"/>
      <c r="E98" s="250"/>
      <c r="F98" s="250"/>
      <c r="G98" s="250"/>
      <c r="H98" s="36"/>
      <c r="I98" s="32"/>
    </row>
    <row r="99" spans="1:9" ht="51">
      <c r="A99" s="239">
        <v>1</v>
      </c>
      <c r="B99" s="251" t="s">
        <v>360</v>
      </c>
      <c r="C99" s="134" t="s">
        <v>361</v>
      </c>
      <c r="D99" s="98">
        <v>98</v>
      </c>
      <c r="E99" s="98">
        <v>90</v>
      </c>
      <c r="F99" s="98">
        <v>28</v>
      </c>
      <c r="G99" s="194" t="s">
        <v>346</v>
      </c>
      <c r="H99" s="36"/>
      <c r="I99" s="32">
        <v>0</v>
      </c>
    </row>
    <row r="100" spans="1:9" ht="25.5">
      <c r="A100" s="241"/>
      <c r="B100" s="252"/>
      <c r="C100" s="134" t="s">
        <v>362</v>
      </c>
      <c r="D100" s="133">
        <v>115</v>
      </c>
      <c r="E100" s="133">
        <v>112</v>
      </c>
      <c r="F100" s="133">
        <v>42</v>
      </c>
      <c r="G100" s="71"/>
      <c r="H100" s="36"/>
      <c r="I100" s="32"/>
    </row>
    <row r="101" spans="1:9" ht="25.5">
      <c r="A101" s="98">
        <v>2</v>
      </c>
      <c r="B101" s="78" t="s">
        <v>363</v>
      </c>
      <c r="C101" s="99" t="s">
        <v>65</v>
      </c>
      <c r="D101" s="98">
        <v>16</v>
      </c>
      <c r="E101" s="98">
        <v>21</v>
      </c>
      <c r="F101" s="98">
        <v>8</v>
      </c>
      <c r="G101" s="194" t="s">
        <v>346</v>
      </c>
      <c r="H101" s="36"/>
      <c r="I101" s="32">
        <v>0</v>
      </c>
    </row>
    <row r="102" spans="1:9" ht="25.5">
      <c r="A102" s="98">
        <v>3</v>
      </c>
      <c r="B102" s="164" t="s">
        <v>365</v>
      </c>
      <c r="C102" s="99" t="s">
        <v>82</v>
      </c>
      <c r="D102" s="98">
        <v>6</v>
      </c>
      <c r="E102" s="98">
        <v>1</v>
      </c>
      <c r="F102" s="98">
        <v>1</v>
      </c>
      <c r="G102" s="166"/>
      <c r="H102" s="36">
        <f>F102/E102</f>
        <v>1</v>
      </c>
      <c r="I102" s="32">
        <f t="shared" si="5"/>
        <v>1</v>
      </c>
    </row>
    <row r="103" spans="1:9" ht="30" customHeight="1">
      <c r="A103" s="135">
        <v>4</v>
      </c>
      <c r="B103" s="163" t="s">
        <v>364</v>
      </c>
      <c r="C103" s="136" t="s">
        <v>174</v>
      </c>
      <c r="D103" s="133" t="s">
        <v>167</v>
      </c>
      <c r="E103" s="155" t="s">
        <v>47</v>
      </c>
      <c r="F103" s="135" t="s">
        <v>167</v>
      </c>
      <c r="G103" s="167" t="s">
        <v>451</v>
      </c>
      <c r="H103" s="36">
        <v>0</v>
      </c>
      <c r="I103" s="32">
        <f t="shared" si="5"/>
        <v>1</v>
      </c>
    </row>
    <row r="104" spans="1:9" ht="63.75">
      <c r="A104" s="135">
        <v>5</v>
      </c>
      <c r="B104" s="165" t="s">
        <v>366</v>
      </c>
      <c r="C104" s="136" t="s">
        <v>94</v>
      </c>
      <c r="D104" s="98">
        <v>38</v>
      </c>
      <c r="E104" s="98">
        <v>48.3</v>
      </c>
      <c r="F104" s="135">
        <v>43.7</v>
      </c>
      <c r="G104" s="167" t="s">
        <v>452</v>
      </c>
      <c r="H104" s="36">
        <f t="shared" si="6"/>
        <v>0.90476190476190488</v>
      </c>
      <c r="I104" s="32">
        <f t="shared" si="5"/>
        <v>1</v>
      </c>
    </row>
    <row r="105" spans="1:9" ht="79.5" customHeight="1">
      <c r="A105" s="135">
        <v>6</v>
      </c>
      <c r="B105" s="165" t="s">
        <v>367</v>
      </c>
      <c r="C105" s="133" t="s">
        <v>73</v>
      </c>
      <c r="D105" s="133">
        <v>700</v>
      </c>
      <c r="E105" s="133">
        <v>700</v>
      </c>
      <c r="F105" s="133">
        <v>525</v>
      </c>
      <c r="G105" s="78" t="s">
        <v>453</v>
      </c>
      <c r="H105" s="36">
        <f t="shared" si="6"/>
        <v>0.75</v>
      </c>
      <c r="I105" s="32">
        <f t="shared" si="5"/>
        <v>1</v>
      </c>
    </row>
    <row r="106" spans="1:9" ht="24.75" customHeight="1">
      <c r="A106" s="261" t="s">
        <v>246</v>
      </c>
      <c r="B106" s="269"/>
      <c r="C106" s="270"/>
      <c r="D106" s="270"/>
      <c r="E106" s="270"/>
      <c r="F106" s="270"/>
      <c r="G106" s="271"/>
      <c r="H106" s="36"/>
      <c r="I106" s="32"/>
    </row>
    <row r="107" spans="1:9" ht="24.75" customHeight="1">
      <c r="A107" s="135">
        <v>1</v>
      </c>
      <c r="B107" s="163" t="s">
        <v>368</v>
      </c>
      <c r="C107" s="168" t="s">
        <v>247</v>
      </c>
      <c r="D107" s="133">
        <v>52</v>
      </c>
      <c r="E107" s="98">
        <v>5</v>
      </c>
      <c r="F107" s="98">
        <v>26</v>
      </c>
      <c r="G107" s="78"/>
      <c r="H107" s="36">
        <v>1</v>
      </c>
      <c r="I107" s="32">
        <f t="shared" si="5"/>
        <v>1</v>
      </c>
    </row>
    <row r="108" spans="1:9" ht="38.25">
      <c r="A108" s="135">
        <v>2</v>
      </c>
      <c r="B108" s="163" t="s">
        <v>369</v>
      </c>
      <c r="C108" s="136" t="s">
        <v>372</v>
      </c>
      <c r="D108" s="98">
        <v>53</v>
      </c>
      <c r="E108" s="98">
        <v>30</v>
      </c>
      <c r="F108" s="98">
        <v>0</v>
      </c>
      <c r="G108" s="164" t="s">
        <v>373</v>
      </c>
      <c r="H108" s="36">
        <f t="shared" si="6"/>
        <v>0</v>
      </c>
      <c r="I108" s="32">
        <f t="shared" si="5"/>
        <v>1</v>
      </c>
    </row>
    <row r="109" spans="1:9" ht="38.25">
      <c r="A109" s="135">
        <v>3</v>
      </c>
      <c r="B109" s="138" t="s">
        <v>370</v>
      </c>
      <c r="C109" s="136" t="s">
        <v>374</v>
      </c>
      <c r="D109" s="133">
        <f>-E1106</f>
        <v>0</v>
      </c>
      <c r="E109" s="133">
        <v>2</v>
      </c>
      <c r="F109" s="135">
        <v>0</v>
      </c>
      <c r="G109" s="167" t="s">
        <v>455</v>
      </c>
      <c r="H109" s="36">
        <f t="shared" si="6"/>
        <v>0</v>
      </c>
      <c r="I109" s="32">
        <f t="shared" si="5"/>
        <v>1</v>
      </c>
    </row>
    <row r="110" spans="1:9" ht="38.25">
      <c r="A110" s="135">
        <v>4</v>
      </c>
      <c r="B110" s="163" t="s">
        <v>371</v>
      </c>
      <c r="C110" s="136" t="s">
        <v>375</v>
      </c>
      <c r="D110" s="98">
        <v>82</v>
      </c>
      <c r="E110" s="98">
        <v>2</v>
      </c>
      <c r="F110" s="135">
        <v>0</v>
      </c>
      <c r="G110" s="167" t="s">
        <v>454</v>
      </c>
      <c r="H110" s="36">
        <f t="shared" si="6"/>
        <v>0</v>
      </c>
      <c r="I110" s="32">
        <f t="shared" si="5"/>
        <v>1</v>
      </c>
    </row>
    <row r="111" spans="1:9" ht="36" customHeight="1">
      <c r="A111" s="266" t="s">
        <v>11</v>
      </c>
      <c r="B111" s="272"/>
      <c r="C111" s="267"/>
      <c r="D111" s="267"/>
      <c r="E111" s="267"/>
      <c r="F111" s="267"/>
      <c r="G111" s="273"/>
      <c r="H111" s="110">
        <f>(SUM(H113:H181))/SUM(I113:I181)</f>
        <v>0.58985445065023578</v>
      </c>
      <c r="I111" s="32"/>
    </row>
    <row r="112" spans="1:9" ht="31.5" customHeight="1">
      <c r="A112" s="249" t="s">
        <v>376</v>
      </c>
      <c r="B112" s="249"/>
      <c r="C112" s="249"/>
      <c r="D112" s="249"/>
      <c r="E112" s="249"/>
      <c r="F112" s="249"/>
      <c r="G112" s="249"/>
      <c r="I112" s="32"/>
    </row>
    <row r="113" spans="1:13" ht="25.5">
      <c r="A113" s="25">
        <v>1</v>
      </c>
      <c r="B113" s="169" t="s">
        <v>377</v>
      </c>
      <c r="C113" s="25" t="s">
        <v>101</v>
      </c>
      <c r="D113" s="25">
        <v>0</v>
      </c>
      <c r="E113" s="25">
        <v>0</v>
      </c>
      <c r="F113" s="25">
        <v>0</v>
      </c>
      <c r="G113" s="80"/>
      <c r="H113" s="36"/>
      <c r="I113" s="32"/>
    </row>
    <row r="114" spans="1:13" ht="25.5">
      <c r="A114" s="25">
        <v>2</v>
      </c>
      <c r="B114" s="169" t="s">
        <v>378</v>
      </c>
      <c r="C114" s="25" t="s">
        <v>101</v>
      </c>
      <c r="D114" s="25">
        <v>11</v>
      </c>
      <c r="E114" s="25">
        <v>7</v>
      </c>
      <c r="F114" s="48">
        <v>6</v>
      </c>
      <c r="G114" s="80"/>
      <c r="H114" s="36">
        <f t="shared" ref="H114:H170" si="7">F114/E114</f>
        <v>0.8571428571428571</v>
      </c>
      <c r="I114" s="32">
        <f t="shared" si="5"/>
        <v>1</v>
      </c>
    </row>
    <row r="115" spans="1:13" ht="51">
      <c r="A115" s="120">
        <v>3</v>
      </c>
      <c r="B115" s="170" t="s">
        <v>379</v>
      </c>
      <c r="C115" s="120" t="s">
        <v>250</v>
      </c>
      <c r="D115" s="120">
        <v>6574</v>
      </c>
      <c r="E115" s="120">
        <v>6700</v>
      </c>
      <c r="F115" s="120">
        <v>6943.49</v>
      </c>
      <c r="G115" s="80"/>
      <c r="H115" s="36">
        <f t="shared" si="7"/>
        <v>1.0363417910447761</v>
      </c>
      <c r="I115" s="32">
        <f t="shared" si="5"/>
        <v>1</v>
      </c>
    </row>
    <row r="116" spans="1:13">
      <c r="A116" s="120">
        <v>4</v>
      </c>
      <c r="B116" s="170" t="s">
        <v>380</v>
      </c>
      <c r="C116" s="120" t="s">
        <v>101</v>
      </c>
      <c r="D116" s="120">
        <v>0</v>
      </c>
      <c r="E116" s="120">
        <v>1</v>
      </c>
      <c r="F116" s="120">
        <v>0</v>
      </c>
      <c r="G116" s="80"/>
      <c r="H116" s="36">
        <f t="shared" si="7"/>
        <v>0</v>
      </c>
      <c r="I116" s="32">
        <f t="shared" si="5"/>
        <v>1</v>
      </c>
    </row>
    <row r="117" spans="1:13" ht="25.5">
      <c r="A117" s="25">
        <v>5</v>
      </c>
      <c r="B117" s="169" t="s">
        <v>381</v>
      </c>
      <c r="C117" s="25" t="s">
        <v>116</v>
      </c>
      <c r="D117" s="25">
        <v>0</v>
      </c>
      <c r="E117" s="25">
        <v>1</v>
      </c>
      <c r="F117" s="48">
        <v>0</v>
      </c>
      <c r="G117" s="80"/>
      <c r="H117" s="36">
        <f t="shared" si="7"/>
        <v>0</v>
      </c>
      <c r="I117" s="32">
        <f t="shared" si="5"/>
        <v>1</v>
      </c>
    </row>
    <row r="118" spans="1:13" ht="26.25" customHeight="1">
      <c r="A118" s="249" t="s">
        <v>382</v>
      </c>
      <c r="B118" s="249"/>
      <c r="C118" s="249"/>
      <c r="D118" s="249"/>
      <c r="E118" s="249"/>
      <c r="F118" s="249"/>
      <c r="G118" s="249"/>
      <c r="H118" s="36"/>
      <c r="I118" s="32"/>
    </row>
    <row r="119" spans="1:13">
      <c r="A119" s="48">
        <v>1</v>
      </c>
      <c r="B119" s="78" t="s">
        <v>456</v>
      </c>
      <c r="C119" s="172" t="s">
        <v>102</v>
      </c>
      <c r="D119" s="155">
        <v>15293</v>
      </c>
      <c r="E119" s="155">
        <v>14000</v>
      </c>
      <c r="F119" s="155">
        <v>0</v>
      </c>
      <c r="G119" s="90"/>
      <c r="H119" s="36">
        <f t="shared" si="7"/>
        <v>0</v>
      </c>
      <c r="I119" s="32">
        <f t="shared" si="5"/>
        <v>1</v>
      </c>
      <c r="M119" s="190"/>
    </row>
    <row r="120" spans="1:13">
      <c r="A120" s="48">
        <v>2</v>
      </c>
      <c r="B120" s="26" t="s">
        <v>103</v>
      </c>
      <c r="C120" s="171" t="s">
        <v>102</v>
      </c>
      <c r="D120" s="155">
        <v>3424</v>
      </c>
      <c r="E120" s="155">
        <v>3250</v>
      </c>
      <c r="F120" s="155">
        <v>0</v>
      </c>
      <c r="G120" s="90"/>
      <c r="H120" s="36">
        <f t="shared" si="7"/>
        <v>0</v>
      </c>
      <c r="I120" s="32">
        <f t="shared" si="5"/>
        <v>1</v>
      </c>
      <c r="M120" s="191"/>
    </row>
    <row r="121" spans="1:13">
      <c r="A121" s="48">
        <v>3</v>
      </c>
      <c r="B121" s="78" t="s">
        <v>104</v>
      </c>
      <c r="C121" s="172" t="s">
        <v>105</v>
      </c>
      <c r="D121" s="155">
        <v>40969</v>
      </c>
      <c r="E121" s="155">
        <v>40969</v>
      </c>
      <c r="F121" s="155">
        <v>39669</v>
      </c>
      <c r="G121" s="90"/>
      <c r="H121" s="36">
        <f t="shared" si="7"/>
        <v>0.96826869096145862</v>
      </c>
      <c r="I121" s="32">
        <f t="shared" si="5"/>
        <v>1</v>
      </c>
      <c r="M121" s="190"/>
    </row>
    <row r="122" spans="1:13">
      <c r="A122" s="48">
        <v>4</v>
      </c>
      <c r="B122" s="78" t="s">
        <v>106</v>
      </c>
      <c r="C122" s="172" t="s">
        <v>102</v>
      </c>
      <c r="D122" s="155">
        <v>48</v>
      </c>
      <c r="E122" s="155">
        <v>48</v>
      </c>
      <c r="F122" s="155">
        <v>24.5</v>
      </c>
      <c r="G122" s="90"/>
      <c r="H122" s="36">
        <f t="shared" si="7"/>
        <v>0.51041666666666663</v>
      </c>
      <c r="I122" s="32">
        <f t="shared" si="5"/>
        <v>1</v>
      </c>
      <c r="M122" s="190"/>
    </row>
    <row r="123" spans="1:13">
      <c r="A123" s="48">
        <v>5</v>
      </c>
      <c r="B123" s="78" t="s">
        <v>107</v>
      </c>
      <c r="C123" s="172" t="s">
        <v>82</v>
      </c>
      <c r="D123" s="155">
        <v>1</v>
      </c>
      <c r="E123" s="155">
        <v>1</v>
      </c>
      <c r="F123" s="155">
        <v>0</v>
      </c>
      <c r="G123" s="133"/>
      <c r="H123" s="36">
        <f t="shared" si="7"/>
        <v>0</v>
      </c>
      <c r="I123" s="32">
        <f t="shared" si="5"/>
        <v>1</v>
      </c>
      <c r="M123" s="190"/>
    </row>
    <row r="124" spans="1:13">
      <c r="A124" s="48">
        <v>6</v>
      </c>
      <c r="B124" s="78" t="s">
        <v>108</v>
      </c>
      <c r="C124" s="172" t="s">
        <v>40</v>
      </c>
      <c r="D124" s="155">
        <v>94</v>
      </c>
      <c r="E124" s="155">
        <v>100</v>
      </c>
      <c r="F124" s="180">
        <v>80</v>
      </c>
      <c r="G124" s="90"/>
      <c r="H124" s="36">
        <f t="shared" si="7"/>
        <v>0.8</v>
      </c>
      <c r="I124" s="32">
        <f t="shared" si="5"/>
        <v>1</v>
      </c>
      <c r="M124" s="190"/>
    </row>
    <row r="125" spans="1:13" ht="38.25">
      <c r="A125" s="48">
        <v>7</v>
      </c>
      <c r="B125" s="78" t="s">
        <v>109</v>
      </c>
      <c r="C125" s="172" t="s">
        <v>110</v>
      </c>
      <c r="D125" s="155">
        <v>39</v>
      </c>
      <c r="E125" s="155">
        <v>37</v>
      </c>
      <c r="F125" s="155">
        <v>37.700000000000003</v>
      </c>
      <c r="G125" s="90"/>
      <c r="H125" s="36">
        <f t="shared" si="7"/>
        <v>1.0189189189189189</v>
      </c>
      <c r="I125" s="32">
        <f t="shared" si="5"/>
        <v>1</v>
      </c>
      <c r="M125" s="190"/>
    </row>
    <row r="126" spans="1:13">
      <c r="A126" s="48">
        <v>8</v>
      </c>
      <c r="B126" s="78" t="s">
        <v>111</v>
      </c>
      <c r="C126" s="172" t="s">
        <v>102</v>
      </c>
      <c r="D126" s="155">
        <v>60.1</v>
      </c>
      <c r="E126" s="155">
        <v>60</v>
      </c>
      <c r="F126" s="155">
        <v>30</v>
      </c>
      <c r="G126" s="90"/>
      <c r="H126" s="36">
        <f t="shared" si="7"/>
        <v>0.5</v>
      </c>
      <c r="I126" s="32">
        <f t="shared" si="5"/>
        <v>1</v>
      </c>
      <c r="M126" s="190"/>
    </row>
    <row r="127" spans="1:13" ht="38.25">
      <c r="A127" s="48">
        <v>9</v>
      </c>
      <c r="B127" s="78" t="s">
        <v>112</v>
      </c>
      <c r="C127" s="172" t="s">
        <v>102</v>
      </c>
      <c r="D127" s="155">
        <v>1409</v>
      </c>
      <c r="E127" s="155">
        <v>1350</v>
      </c>
      <c r="F127" s="155">
        <v>209</v>
      </c>
      <c r="G127" s="192"/>
      <c r="H127" s="36">
        <f t="shared" si="7"/>
        <v>0.15481481481481482</v>
      </c>
      <c r="I127" s="32">
        <f t="shared" si="5"/>
        <v>1</v>
      </c>
      <c r="M127" s="190"/>
    </row>
    <row r="128" spans="1:13" ht="30.75" customHeight="1">
      <c r="A128" s="261" t="s">
        <v>383</v>
      </c>
      <c r="B128" s="263"/>
      <c r="C128" s="263"/>
      <c r="D128" s="263"/>
      <c r="E128" s="263"/>
      <c r="F128" s="263"/>
      <c r="G128" s="264"/>
      <c r="H128" s="36"/>
      <c r="I128" s="32"/>
      <c r="M128" s="190"/>
    </row>
    <row r="129" spans="1:9" ht="25.5">
      <c r="A129" s="155">
        <v>1</v>
      </c>
      <c r="B129" s="28" t="s">
        <v>384</v>
      </c>
      <c r="C129" s="174" t="s">
        <v>101</v>
      </c>
      <c r="D129" s="27">
        <v>26.2</v>
      </c>
      <c r="E129" s="27">
        <v>27.3</v>
      </c>
      <c r="F129" s="175">
        <v>27.3</v>
      </c>
      <c r="G129" s="155"/>
      <c r="H129" s="36">
        <f>F129/E129</f>
        <v>1</v>
      </c>
      <c r="I129" s="32">
        <f t="shared" si="5"/>
        <v>1</v>
      </c>
    </row>
    <row r="130" spans="1:9" ht="51">
      <c r="A130" s="155">
        <v>2</v>
      </c>
      <c r="B130" s="176" t="s">
        <v>113</v>
      </c>
      <c r="C130" s="171" t="s">
        <v>101</v>
      </c>
      <c r="D130" s="171">
        <v>16</v>
      </c>
      <c r="E130" s="155">
        <v>10</v>
      </c>
      <c r="F130" s="155">
        <v>8</v>
      </c>
      <c r="G130" s="155"/>
      <c r="H130" s="36">
        <f t="shared" ref="H130:H156" si="8">F130/E130</f>
        <v>0.8</v>
      </c>
      <c r="I130" s="32">
        <f t="shared" si="5"/>
        <v>1</v>
      </c>
    </row>
    <row r="131" spans="1:9" ht="38.25">
      <c r="A131" s="155">
        <v>3</v>
      </c>
      <c r="B131" s="176" t="s">
        <v>114</v>
      </c>
      <c r="C131" s="171" t="s">
        <v>101</v>
      </c>
      <c r="D131" s="171">
        <v>315</v>
      </c>
      <c r="E131" s="155">
        <v>0</v>
      </c>
      <c r="F131" s="155">
        <v>0</v>
      </c>
      <c r="G131" s="155"/>
      <c r="H131" s="36"/>
      <c r="I131" s="32"/>
    </row>
    <row r="132" spans="1:9" ht="38.25">
      <c r="A132" s="155">
        <v>4</v>
      </c>
      <c r="B132" s="176" t="s">
        <v>385</v>
      </c>
      <c r="C132" s="171" t="s">
        <v>101</v>
      </c>
      <c r="D132" s="171">
        <v>12</v>
      </c>
      <c r="E132" s="155">
        <v>3</v>
      </c>
      <c r="F132" s="155">
        <v>1</v>
      </c>
      <c r="G132" s="155"/>
      <c r="H132" s="36">
        <f t="shared" si="8"/>
        <v>0.33333333333333331</v>
      </c>
      <c r="I132" s="32">
        <f t="shared" si="5"/>
        <v>1</v>
      </c>
    </row>
    <row r="133" spans="1:9" ht="38.25">
      <c r="A133" s="155">
        <v>5</v>
      </c>
      <c r="B133" s="176" t="s">
        <v>115</v>
      </c>
      <c r="C133" s="171" t="s">
        <v>116</v>
      </c>
      <c r="D133" s="171">
        <v>10</v>
      </c>
      <c r="E133" s="155">
        <v>10</v>
      </c>
      <c r="F133" s="155">
        <v>0</v>
      </c>
      <c r="G133" s="155"/>
      <c r="H133" s="36">
        <f t="shared" si="8"/>
        <v>0</v>
      </c>
      <c r="I133" s="32">
        <f t="shared" si="5"/>
        <v>1</v>
      </c>
    </row>
    <row r="134" spans="1:9" ht="38.25">
      <c r="A134" s="155">
        <v>6</v>
      </c>
      <c r="B134" s="176" t="s">
        <v>170</v>
      </c>
      <c r="C134" s="171" t="s">
        <v>101</v>
      </c>
      <c r="D134" s="171">
        <v>24</v>
      </c>
      <c r="E134" s="155">
        <v>20</v>
      </c>
      <c r="F134" s="155">
        <v>0</v>
      </c>
      <c r="G134" s="155"/>
      <c r="H134" s="36">
        <f t="shared" si="8"/>
        <v>0</v>
      </c>
      <c r="I134" s="32">
        <f t="shared" si="5"/>
        <v>1</v>
      </c>
    </row>
    <row r="135" spans="1:9" ht="51">
      <c r="A135" s="155">
        <v>7</v>
      </c>
      <c r="B135" s="176" t="s">
        <v>171</v>
      </c>
      <c r="C135" s="171" t="s">
        <v>101</v>
      </c>
      <c r="D135" s="171">
        <v>2</v>
      </c>
      <c r="E135" s="155">
        <v>2</v>
      </c>
      <c r="F135" s="155">
        <v>2</v>
      </c>
      <c r="G135" s="155"/>
      <c r="H135" s="36">
        <f t="shared" si="8"/>
        <v>1</v>
      </c>
      <c r="I135" s="32">
        <f t="shared" si="5"/>
        <v>1</v>
      </c>
    </row>
    <row r="136" spans="1:9" ht="38.25">
      <c r="A136" s="155">
        <v>8</v>
      </c>
      <c r="B136" s="176" t="s">
        <v>172</v>
      </c>
      <c r="C136" s="171" t="s">
        <v>101</v>
      </c>
      <c r="D136" s="171">
        <v>2</v>
      </c>
      <c r="E136" s="155">
        <v>2</v>
      </c>
      <c r="F136" s="155">
        <v>2</v>
      </c>
      <c r="G136" s="155"/>
      <c r="H136" s="36">
        <f t="shared" si="8"/>
        <v>1</v>
      </c>
      <c r="I136" s="32">
        <f t="shared" si="5"/>
        <v>1</v>
      </c>
    </row>
    <row r="137" spans="1:9" ht="76.5">
      <c r="A137" s="133">
        <v>9</v>
      </c>
      <c r="B137" s="176" t="s">
        <v>248</v>
      </c>
      <c r="C137" s="171" t="s">
        <v>40</v>
      </c>
      <c r="D137" s="171">
        <v>68</v>
      </c>
      <c r="E137" s="155">
        <v>35</v>
      </c>
      <c r="F137" s="155">
        <v>22.05</v>
      </c>
      <c r="G137" s="133"/>
      <c r="H137" s="36">
        <f t="shared" si="8"/>
        <v>0.63</v>
      </c>
      <c r="I137" s="32">
        <f t="shared" si="5"/>
        <v>1</v>
      </c>
    </row>
    <row r="138" spans="1:9">
      <c r="A138" s="133">
        <v>10</v>
      </c>
      <c r="B138" s="176" t="s">
        <v>386</v>
      </c>
      <c r="C138" s="171" t="s">
        <v>387</v>
      </c>
      <c r="D138" s="171">
        <v>5.3</v>
      </c>
      <c r="E138" s="155">
        <v>4.4000000000000004</v>
      </c>
      <c r="F138" s="119">
        <v>1.4</v>
      </c>
      <c r="G138" s="133"/>
      <c r="H138" s="36">
        <f t="shared" si="8"/>
        <v>0.31818181818181812</v>
      </c>
      <c r="I138" s="32">
        <f t="shared" si="5"/>
        <v>1</v>
      </c>
    </row>
    <row r="139" spans="1:9" ht="25.5">
      <c r="A139" s="133">
        <v>11</v>
      </c>
      <c r="B139" s="176" t="s">
        <v>388</v>
      </c>
      <c r="C139" s="171" t="s">
        <v>101</v>
      </c>
      <c r="D139" s="171">
        <v>22</v>
      </c>
      <c r="E139" s="155">
        <v>17.399999999999999</v>
      </c>
      <c r="F139" s="119">
        <v>10.199999999999999</v>
      </c>
      <c r="G139" s="133"/>
      <c r="H139" s="36">
        <f t="shared" si="8"/>
        <v>0.5862068965517242</v>
      </c>
      <c r="I139" s="32">
        <f t="shared" si="5"/>
        <v>1</v>
      </c>
    </row>
    <row r="140" spans="1:9" ht="38.25">
      <c r="A140" s="133">
        <v>12</v>
      </c>
      <c r="B140" s="176" t="s">
        <v>457</v>
      </c>
      <c r="C140" s="177" t="s">
        <v>461</v>
      </c>
      <c r="D140" s="177">
        <v>884.4</v>
      </c>
      <c r="E140" s="157">
        <v>575</v>
      </c>
      <c r="F140" s="178">
        <v>734.2</v>
      </c>
      <c r="G140" s="133"/>
      <c r="H140" s="36">
        <f t="shared" si="8"/>
        <v>1.2768695652173914</v>
      </c>
      <c r="I140" s="32">
        <f t="shared" si="5"/>
        <v>1</v>
      </c>
    </row>
    <row r="141" spans="1:9" ht="25.5">
      <c r="A141" s="239">
        <v>13</v>
      </c>
      <c r="B141" s="176" t="s">
        <v>389</v>
      </c>
      <c r="C141" s="242" t="s">
        <v>40</v>
      </c>
      <c r="D141" s="242">
        <v>100</v>
      </c>
      <c r="E141" s="239">
        <v>100</v>
      </c>
      <c r="F141" s="245">
        <v>100</v>
      </c>
      <c r="G141" s="239"/>
      <c r="H141" s="36">
        <f t="shared" si="8"/>
        <v>1</v>
      </c>
      <c r="I141" s="32">
        <f t="shared" si="5"/>
        <v>1</v>
      </c>
    </row>
    <row r="142" spans="1:9" ht="12.75" customHeight="1">
      <c r="A142" s="240"/>
      <c r="B142" s="179" t="s">
        <v>390</v>
      </c>
      <c r="C142" s="243"/>
      <c r="D142" s="243"/>
      <c r="E142" s="243"/>
      <c r="F142" s="246"/>
      <c r="G142" s="240"/>
      <c r="H142" s="36"/>
      <c r="I142" s="32"/>
    </row>
    <row r="143" spans="1:9" ht="38.25">
      <c r="A143" s="240"/>
      <c r="B143" s="179" t="s">
        <v>391</v>
      </c>
      <c r="C143" s="243"/>
      <c r="D143" s="243"/>
      <c r="E143" s="243"/>
      <c r="F143" s="246"/>
      <c r="G143" s="240"/>
      <c r="H143" s="36"/>
      <c r="I143" s="32"/>
    </row>
    <row r="144" spans="1:9" ht="12.75" customHeight="1">
      <c r="A144" s="240"/>
      <c r="B144" s="179" t="s">
        <v>392</v>
      </c>
      <c r="C144" s="243"/>
      <c r="D144" s="243"/>
      <c r="E144" s="243"/>
      <c r="F144" s="246"/>
      <c r="G144" s="240"/>
      <c r="H144" s="36"/>
      <c r="I144" s="32"/>
    </row>
    <row r="145" spans="1:9" ht="12.75" customHeight="1">
      <c r="A145" s="241"/>
      <c r="B145" s="179" t="s">
        <v>393</v>
      </c>
      <c r="C145" s="244"/>
      <c r="D145" s="244"/>
      <c r="E145" s="244"/>
      <c r="F145" s="247"/>
      <c r="G145" s="241"/>
      <c r="H145" s="36"/>
      <c r="I145" s="32"/>
    </row>
    <row r="146" spans="1:9" ht="25.5">
      <c r="A146" s="133">
        <v>14</v>
      </c>
      <c r="B146" s="179" t="s">
        <v>458</v>
      </c>
      <c r="C146" s="171" t="s">
        <v>101</v>
      </c>
      <c r="D146" s="171">
        <v>6</v>
      </c>
      <c r="E146" s="155">
        <v>3</v>
      </c>
      <c r="F146" s="119">
        <v>0</v>
      </c>
      <c r="G146" s="133"/>
      <c r="H146" s="36">
        <f t="shared" si="8"/>
        <v>0</v>
      </c>
      <c r="I146" s="32">
        <f t="shared" si="5"/>
        <v>1</v>
      </c>
    </row>
    <row r="147" spans="1:9" ht="26.25" customHeight="1">
      <c r="A147" s="133">
        <v>15</v>
      </c>
      <c r="B147" s="179" t="s">
        <v>394</v>
      </c>
      <c r="C147" s="171" t="s">
        <v>395</v>
      </c>
      <c r="D147" s="171">
        <v>4.4000000000000004</v>
      </c>
      <c r="E147" s="155">
        <v>4.8</v>
      </c>
      <c r="F147" s="119">
        <v>4.5</v>
      </c>
      <c r="G147" s="133"/>
      <c r="H147" s="36">
        <f t="shared" si="8"/>
        <v>0.9375</v>
      </c>
      <c r="I147" s="32">
        <f t="shared" si="5"/>
        <v>1</v>
      </c>
    </row>
    <row r="148" spans="1:9" ht="63.75">
      <c r="A148" s="133">
        <v>16</v>
      </c>
      <c r="B148" s="73" t="s">
        <v>396</v>
      </c>
      <c r="C148" s="119" t="s">
        <v>397</v>
      </c>
      <c r="D148" s="119">
        <v>0</v>
      </c>
      <c r="E148" s="155">
        <v>10</v>
      </c>
      <c r="F148" s="155">
        <v>10</v>
      </c>
      <c r="G148" s="133"/>
      <c r="H148" s="36">
        <f t="shared" si="8"/>
        <v>1</v>
      </c>
      <c r="I148" s="32">
        <f t="shared" si="5"/>
        <v>1</v>
      </c>
    </row>
    <row r="149" spans="1:9" ht="25.5">
      <c r="A149" s="133">
        <v>17</v>
      </c>
      <c r="B149" s="73" t="s">
        <v>398</v>
      </c>
      <c r="C149" s="119" t="s">
        <v>395</v>
      </c>
      <c r="D149" s="119">
        <v>0</v>
      </c>
      <c r="E149" s="119">
        <v>0.2</v>
      </c>
      <c r="F149" s="119">
        <v>0.25</v>
      </c>
      <c r="G149" s="133"/>
      <c r="H149" s="36">
        <f t="shared" si="8"/>
        <v>1.25</v>
      </c>
      <c r="I149" s="32">
        <f t="shared" si="5"/>
        <v>1</v>
      </c>
    </row>
    <row r="150" spans="1:9" ht="38.25">
      <c r="A150" s="133">
        <v>18</v>
      </c>
      <c r="B150" s="73" t="s">
        <v>399</v>
      </c>
      <c r="C150" s="119" t="s">
        <v>116</v>
      </c>
      <c r="D150" s="119">
        <v>70</v>
      </c>
      <c r="E150" s="119">
        <v>58</v>
      </c>
      <c r="F150" s="119">
        <v>70</v>
      </c>
      <c r="G150" s="133"/>
      <c r="H150" s="36">
        <f t="shared" si="8"/>
        <v>1.2068965517241379</v>
      </c>
      <c r="I150" s="32">
        <f t="shared" si="5"/>
        <v>1</v>
      </c>
    </row>
    <row r="151" spans="1:9" ht="39.75" customHeight="1">
      <c r="A151" s="133">
        <v>19</v>
      </c>
      <c r="B151" s="73" t="s">
        <v>400</v>
      </c>
      <c r="C151" s="119" t="s">
        <v>116</v>
      </c>
      <c r="D151" s="119">
        <v>413</v>
      </c>
      <c r="E151" s="119">
        <v>90</v>
      </c>
      <c r="F151" s="119">
        <v>413</v>
      </c>
      <c r="G151" s="133"/>
      <c r="H151" s="36">
        <v>1</v>
      </c>
      <c r="I151" s="32">
        <f t="shared" si="5"/>
        <v>1</v>
      </c>
    </row>
    <row r="152" spans="1:9" ht="25.5">
      <c r="A152" s="133">
        <v>20</v>
      </c>
      <c r="B152" s="73" t="s">
        <v>401</v>
      </c>
      <c r="C152" s="119" t="s">
        <v>116</v>
      </c>
      <c r="D152" s="119">
        <v>521</v>
      </c>
      <c r="E152" s="119">
        <v>489</v>
      </c>
      <c r="F152" s="119">
        <v>521</v>
      </c>
      <c r="G152" s="133"/>
      <c r="H152" s="36">
        <f t="shared" si="8"/>
        <v>1.065439672801636</v>
      </c>
      <c r="I152" s="32">
        <f t="shared" si="5"/>
        <v>1</v>
      </c>
    </row>
    <row r="153" spans="1:9" ht="25.5">
      <c r="A153" s="133">
        <v>21</v>
      </c>
      <c r="B153" s="73" t="s">
        <v>402</v>
      </c>
      <c r="C153" s="119" t="s">
        <v>116</v>
      </c>
      <c r="D153" s="119">
        <v>4</v>
      </c>
      <c r="E153" s="119">
        <v>10</v>
      </c>
      <c r="F153" s="119">
        <v>4</v>
      </c>
      <c r="G153" s="71"/>
      <c r="H153" s="36">
        <f t="shared" si="8"/>
        <v>0.4</v>
      </c>
      <c r="I153" s="32">
        <f t="shared" si="5"/>
        <v>1</v>
      </c>
    </row>
    <row r="154" spans="1:9" ht="25.5">
      <c r="A154" s="133">
        <v>22</v>
      </c>
      <c r="B154" s="73" t="s">
        <v>402</v>
      </c>
      <c r="C154" s="119" t="s">
        <v>116</v>
      </c>
      <c r="D154" s="119">
        <v>4</v>
      </c>
      <c r="E154" s="119">
        <v>10</v>
      </c>
      <c r="F154" s="119">
        <v>4</v>
      </c>
      <c r="G154" s="71"/>
      <c r="H154" s="36">
        <f t="shared" si="8"/>
        <v>0.4</v>
      </c>
      <c r="I154" s="32">
        <f t="shared" si="5"/>
        <v>1</v>
      </c>
    </row>
    <row r="155" spans="1:9" ht="15" customHeight="1">
      <c r="A155" s="133">
        <v>23</v>
      </c>
      <c r="B155" s="73" t="s">
        <v>459</v>
      </c>
      <c r="C155" s="119" t="s">
        <v>101</v>
      </c>
      <c r="D155" s="119"/>
      <c r="E155" s="119">
        <v>19</v>
      </c>
      <c r="F155" s="119">
        <v>17</v>
      </c>
      <c r="G155" s="70"/>
      <c r="H155" s="36">
        <f t="shared" si="8"/>
        <v>0.89473684210526316</v>
      </c>
      <c r="I155" s="32">
        <f t="shared" si="5"/>
        <v>1</v>
      </c>
    </row>
    <row r="156" spans="1:9" ht="15" customHeight="1">
      <c r="A156" s="133">
        <v>24</v>
      </c>
      <c r="B156" s="73" t="s">
        <v>460</v>
      </c>
      <c r="C156" s="119" t="s">
        <v>101</v>
      </c>
      <c r="D156" s="119"/>
      <c r="E156" s="119">
        <v>175</v>
      </c>
      <c r="F156" s="119">
        <v>144</v>
      </c>
      <c r="G156" s="70"/>
      <c r="H156" s="36">
        <f t="shared" si="8"/>
        <v>0.82285714285714284</v>
      </c>
      <c r="I156" s="32">
        <f t="shared" ref="I156" si="9">IF(H156=0,1,1)</f>
        <v>1</v>
      </c>
    </row>
    <row r="157" spans="1:9" ht="27.75" customHeight="1">
      <c r="A157" s="261" t="s">
        <v>403</v>
      </c>
      <c r="B157" s="263"/>
      <c r="C157" s="263"/>
      <c r="D157" s="263"/>
      <c r="E157" s="263"/>
      <c r="F157" s="263"/>
      <c r="G157" s="264"/>
      <c r="H157" s="36"/>
      <c r="I157" s="32"/>
    </row>
    <row r="158" spans="1:9">
      <c r="A158" s="98">
        <v>1</v>
      </c>
      <c r="B158" s="176" t="s">
        <v>120</v>
      </c>
      <c r="C158" s="171" t="s">
        <v>101</v>
      </c>
      <c r="D158" s="27">
        <v>3</v>
      </c>
      <c r="E158" s="27">
        <v>2</v>
      </c>
      <c r="F158" s="175">
        <v>2</v>
      </c>
      <c r="G158" s="70"/>
      <c r="H158" s="36">
        <f t="shared" si="7"/>
        <v>1</v>
      </c>
      <c r="I158" s="32">
        <f t="shared" ref="I158:I212" si="10">IF(H158=0,1,1)</f>
        <v>1</v>
      </c>
    </row>
    <row r="159" spans="1:9">
      <c r="A159" s="98">
        <v>2</v>
      </c>
      <c r="B159" s="176" t="s">
        <v>121</v>
      </c>
      <c r="C159" s="171" t="s">
        <v>101</v>
      </c>
      <c r="D159" s="27">
        <v>0</v>
      </c>
      <c r="E159" s="27">
        <v>0</v>
      </c>
      <c r="F159" s="27">
        <v>0</v>
      </c>
      <c r="G159" s="70"/>
      <c r="H159" s="36"/>
      <c r="I159" s="32"/>
    </row>
    <row r="160" spans="1:9">
      <c r="A160" s="133">
        <v>3</v>
      </c>
      <c r="B160" s="176" t="s">
        <v>122</v>
      </c>
      <c r="C160" s="171" t="s">
        <v>101</v>
      </c>
      <c r="D160" s="27">
        <v>0</v>
      </c>
      <c r="E160" s="47" t="s">
        <v>249</v>
      </c>
      <c r="F160" s="27">
        <v>0</v>
      </c>
      <c r="G160" s="70"/>
      <c r="H160" s="36"/>
      <c r="I160" s="32"/>
    </row>
    <row r="161" spans="1:9" ht="25.5">
      <c r="A161" s="133">
        <v>4</v>
      </c>
      <c r="B161" s="176" t="s">
        <v>123</v>
      </c>
      <c r="C161" s="171" t="s">
        <v>101</v>
      </c>
      <c r="D161" s="133">
        <v>2</v>
      </c>
      <c r="E161" s="133">
        <v>2</v>
      </c>
      <c r="F161" s="119">
        <v>2</v>
      </c>
      <c r="G161" s="70"/>
      <c r="H161" s="36">
        <f t="shared" si="7"/>
        <v>1</v>
      </c>
      <c r="I161" s="32">
        <f t="shared" si="10"/>
        <v>1</v>
      </c>
    </row>
    <row r="162" spans="1:9" ht="25.5">
      <c r="A162" s="133">
        <v>5</v>
      </c>
      <c r="B162" s="176" t="s">
        <v>127</v>
      </c>
      <c r="C162" s="171" t="s">
        <v>40</v>
      </c>
      <c r="D162" s="133">
        <v>37.299999999999997</v>
      </c>
      <c r="E162" s="133">
        <v>37.700000000000003</v>
      </c>
      <c r="F162" s="133">
        <v>37.700000000000003</v>
      </c>
      <c r="G162" s="70"/>
      <c r="H162" s="36">
        <f t="shared" si="7"/>
        <v>1</v>
      </c>
      <c r="I162" s="32">
        <f t="shared" si="10"/>
        <v>1</v>
      </c>
    </row>
    <row r="163" spans="1:9" ht="25.5">
      <c r="A163" s="133">
        <v>6</v>
      </c>
      <c r="B163" s="176" t="s">
        <v>124</v>
      </c>
      <c r="C163" s="171" t="s">
        <v>40</v>
      </c>
      <c r="D163" s="133">
        <v>100</v>
      </c>
      <c r="E163" s="133">
        <v>100</v>
      </c>
      <c r="F163" s="133">
        <v>100</v>
      </c>
      <c r="G163" s="70"/>
      <c r="H163" s="36">
        <f t="shared" si="7"/>
        <v>1</v>
      </c>
      <c r="I163" s="32">
        <f t="shared" si="10"/>
        <v>1</v>
      </c>
    </row>
    <row r="164" spans="1:9" ht="25.5" customHeight="1">
      <c r="A164" s="261" t="s">
        <v>404</v>
      </c>
      <c r="B164" s="263"/>
      <c r="C164" s="263"/>
      <c r="D164" s="263"/>
      <c r="E164" s="263"/>
      <c r="F164" s="263"/>
      <c r="G164" s="264"/>
      <c r="H164" s="36"/>
      <c r="I164" s="32"/>
    </row>
    <row r="165" spans="1:9" ht="25.5">
      <c r="A165" s="158">
        <v>1</v>
      </c>
      <c r="B165" s="193" t="s">
        <v>405</v>
      </c>
      <c r="C165" s="171" t="s">
        <v>406</v>
      </c>
      <c r="D165" s="173">
        <v>0</v>
      </c>
      <c r="E165" s="133">
        <v>17.899999999999999</v>
      </c>
      <c r="F165" s="133">
        <v>4.25</v>
      </c>
      <c r="G165" s="70"/>
      <c r="H165" s="36">
        <f>F165/E165</f>
        <v>0.23743016759776539</v>
      </c>
      <c r="I165" s="32">
        <f t="shared" si="10"/>
        <v>1</v>
      </c>
    </row>
    <row r="166" spans="1:9" ht="25.5">
      <c r="A166" s="158">
        <v>2</v>
      </c>
      <c r="B166" s="193" t="s">
        <v>407</v>
      </c>
      <c r="C166" s="171" t="s">
        <v>406</v>
      </c>
      <c r="D166" s="133">
        <v>0</v>
      </c>
      <c r="E166" s="48">
        <v>0.7</v>
      </c>
      <c r="F166" s="133">
        <v>0.45</v>
      </c>
      <c r="G166" s="70"/>
      <c r="H166" s="36">
        <f t="shared" si="7"/>
        <v>0.6428571428571429</v>
      </c>
      <c r="I166" s="32">
        <f t="shared" si="10"/>
        <v>1</v>
      </c>
    </row>
    <row r="167" spans="1:9">
      <c r="A167" s="98">
        <v>3</v>
      </c>
      <c r="B167" s="181" t="s">
        <v>117</v>
      </c>
      <c r="C167" s="171" t="s">
        <v>101</v>
      </c>
      <c r="D167" s="133">
        <v>3</v>
      </c>
      <c r="E167" s="48">
        <v>4</v>
      </c>
      <c r="F167" s="133">
        <v>0</v>
      </c>
      <c r="G167" s="70"/>
      <c r="H167" s="36">
        <f t="shared" si="7"/>
        <v>0</v>
      </c>
      <c r="I167" s="32">
        <f t="shared" si="10"/>
        <v>1</v>
      </c>
    </row>
    <row r="168" spans="1:9">
      <c r="A168" s="98">
        <v>4</v>
      </c>
      <c r="B168" s="181" t="s">
        <v>118</v>
      </c>
      <c r="C168" s="171" t="s">
        <v>119</v>
      </c>
      <c r="D168" s="133">
        <v>1.5</v>
      </c>
      <c r="E168" s="48">
        <v>1.1000000000000001</v>
      </c>
      <c r="F168" s="133">
        <v>0.4</v>
      </c>
      <c r="G168" s="70"/>
      <c r="H168" s="36">
        <f t="shared" si="7"/>
        <v>0.36363636363636365</v>
      </c>
      <c r="I168" s="32">
        <f t="shared" si="10"/>
        <v>1</v>
      </c>
    </row>
    <row r="169" spans="1:9">
      <c r="A169" s="133">
        <v>5</v>
      </c>
      <c r="B169" s="181" t="s">
        <v>408</v>
      </c>
      <c r="C169" s="171" t="s">
        <v>101</v>
      </c>
      <c r="D169" s="133">
        <v>0</v>
      </c>
      <c r="E169" s="48">
        <v>2000</v>
      </c>
      <c r="F169" s="133">
        <v>0</v>
      </c>
      <c r="G169" s="70"/>
      <c r="H169" s="36">
        <f t="shared" si="7"/>
        <v>0</v>
      </c>
      <c r="I169" s="32">
        <f t="shared" si="10"/>
        <v>1</v>
      </c>
    </row>
    <row r="170" spans="1:9">
      <c r="A170" s="133">
        <v>6</v>
      </c>
      <c r="B170" s="181" t="s">
        <v>126</v>
      </c>
      <c r="C170" s="171" t="s">
        <v>101</v>
      </c>
      <c r="D170" s="133">
        <v>0</v>
      </c>
      <c r="E170" s="133">
        <v>50</v>
      </c>
      <c r="F170" s="133">
        <v>0</v>
      </c>
      <c r="G170" s="70"/>
      <c r="H170" s="36">
        <f t="shared" si="7"/>
        <v>0</v>
      </c>
      <c r="I170" s="32">
        <f t="shared" si="10"/>
        <v>1</v>
      </c>
    </row>
    <row r="171" spans="1:9" ht="30" customHeight="1">
      <c r="A171" s="249" t="s">
        <v>409</v>
      </c>
      <c r="B171" s="249"/>
      <c r="C171" s="249"/>
      <c r="D171" s="249"/>
      <c r="E171" s="249"/>
      <c r="F171" s="249"/>
      <c r="G171" s="249"/>
      <c r="H171" s="36"/>
      <c r="I171" s="32"/>
    </row>
    <row r="172" spans="1:9" ht="38.25">
      <c r="A172" s="98">
        <v>1</v>
      </c>
      <c r="B172" s="79" t="s">
        <v>173</v>
      </c>
      <c r="C172" s="48" t="s">
        <v>174</v>
      </c>
      <c r="D172" s="171" t="s">
        <v>47</v>
      </c>
      <c r="E172" s="48" t="s">
        <v>47</v>
      </c>
      <c r="F172" s="171" t="s">
        <v>47</v>
      </c>
      <c r="G172" s="70"/>
      <c r="H172" s="36">
        <v>1</v>
      </c>
      <c r="I172" s="32">
        <f t="shared" si="10"/>
        <v>1</v>
      </c>
    </row>
    <row r="173" spans="1:9" ht="25.5">
      <c r="A173" s="98">
        <v>2</v>
      </c>
      <c r="B173" s="79" t="s">
        <v>410</v>
      </c>
      <c r="C173" s="48" t="s">
        <v>61</v>
      </c>
      <c r="D173" s="171">
        <v>1</v>
      </c>
      <c r="E173" s="48">
        <v>1</v>
      </c>
      <c r="F173" s="171">
        <v>0</v>
      </c>
      <c r="G173" s="70"/>
      <c r="H173" s="36">
        <f>F173/E173</f>
        <v>0</v>
      </c>
      <c r="I173" s="32">
        <f t="shared" si="10"/>
        <v>1</v>
      </c>
    </row>
    <row r="174" spans="1:9" ht="38.25">
      <c r="A174" s="133">
        <v>3</v>
      </c>
      <c r="B174" s="79" t="s">
        <v>411</v>
      </c>
      <c r="C174" s="48" t="s">
        <v>61</v>
      </c>
      <c r="D174" s="171">
        <v>1</v>
      </c>
      <c r="E174" s="48">
        <v>1</v>
      </c>
      <c r="F174" s="171">
        <v>0</v>
      </c>
      <c r="G174" s="70"/>
      <c r="H174" s="36">
        <f t="shared" ref="H174:H181" si="11">F174/E174</f>
        <v>0</v>
      </c>
      <c r="I174" s="32">
        <f t="shared" si="10"/>
        <v>1</v>
      </c>
    </row>
    <row r="175" spans="1:9" ht="38.25">
      <c r="A175" s="133">
        <v>4</v>
      </c>
      <c r="B175" s="26" t="s">
        <v>176</v>
      </c>
      <c r="C175" s="69" t="s">
        <v>175</v>
      </c>
      <c r="D175" s="69">
        <v>4</v>
      </c>
      <c r="E175" s="155">
        <v>4</v>
      </c>
      <c r="F175" s="155">
        <v>2</v>
      </c>
      <c r="G175" s="70"/>
      <c r="H175" s="36">
        <f t="shared" si="11"/>
        <v>0.5</v>
      </c>
      <c r="I175" s="32">
        <f t="shared" si="10"/>
        <v>1</v>
      </c>
    </row>
    <row r="176" spans="1:9" ht="38.25">
      <c r="A176" s="133">
        <v>5</v>
      </c>
      <c r="B176" s="26" t="s">
        <v>177</v>
      </c>
      <c r="C176" s="69" t="s">
        <v>61</v>
      </c>
      <c r="D176" s="69">
        <v>150</v>
      </c>
      <c r="E176" s="155">
        <v>150</v>
      </c>
      <c r="F176" s="155">
        <v>150</v>
      </c>
      <c r="G176" s="70"/>
      <c r="H176" s="36">
        <f t="shared" si="11"/>
        <v>1</v>
      </c>
      <c r="I176" s="32">
        <f t="shared" si="10"/>
        <v>1</v>
      </c>
    </row>
    <row r="177" spans="1:9" ht="38.25">
      <c r="A177" s="133">
        <v>6</v>
      </c>
      <c r="B177" s="26" t="s">
        <v>178</v>
      </c>
      <c r="C177" s="155" t="s">
        <v>179</v>
      </c>
      <c r="D177" s="69" t="s">
        <v>183</v>
      </c>
      <c r="E177" s="155" t="s">
        <v>183</v>
      </c>
      <c r="F177" s="155" t="s">
        <v>183</v>
      </c>
      <c r="G177" s="70"/>
      <c r="H177" s="36">
        <v>1</v>
      </c>
      <c r="I177" s="32">
        <f t="shared" si="10"/>
        <v>1</v>
      </c>
    </row>
    <row r="178" spans="1:9" ht="25.5">
      <c r="A178" s="133">
        <v>7</v>
      </c>
      <c r="B178" s="26" t="s">
        <v>252</v>
      </c>
      <c r="C178" s="155" t="s">
        <v>101</v>
      </c>
      <c r="D178" s="69">
        <v>100</v>
      </c>
      <c r="E178" s="155">
        <v>150</v>
      </c>
      <c r="F178" s="155">
        <v>100</v>
      </c>
      <c r="G178" s="70"/>
      <c r="H178" s="36">
        <f t="shared" si="11"/>
        <v>0.66666666666666663</v>
      </c>
      <c r="I178" s="32">
        <f t="shared" si="10"/>
        <v>1</v>
      </c>
    </row>
    <row r="179" spans="1:9" ht="38.25">
      <c r="A179" s="133">
        <v>8</v>
      </c>
      <c r="B179" s="93" t="s">
        <v>180</v>
      </c>
      <c r="C179" s="48" t="s">
        <v>101</v>
      </c>
      <c r="D179" s="171">
        <v>255</v>
      </c>
      <c r="E179" s="48">
        <v>200</v>
      </c>
      <c r="F179" s="119">
        <v>59</v>
      </c>
      <c r="G179" s="70"/>
      <c r="H179" s="36">
        <f t="shared" si="11"/>
        <v>0.29499999999999998</v>
      </c>
      <c r="I179" s="32">
        <f t="shared" si="10"/>
        <v>1</v>
      </c>
    </row>
    <row r="180" spans="1:9" ht="38.25">
      <c r="A180" s="133">
        <v>9</v>
      </c>
      <c r="B180" s="93" t="s">
        <v>181</v>
      </c>
      <c r="C180" s="48" t="s">
        <v>101</v>
      </c>
      <c r="D180" s="171">
        <v>64</v>
      </c>
      <c r="E180" s="48">
        <v>40</v>
      </c>
      <c r="F180" s="119">
        <v>17</v>
      </c>
      <c r="G180" s="70"/>
      <c r="H180" s="36">
        <f>F180/E180</f>
        <v>0.42499999999999999</v>
      </c>
      <c r="I180" s="32">
        <f t="shared" si="10"/>
        <v>1</v>
      </c>
    </row>
    <row r="181" spans="1:9" ht="38.25">
      <c r="A181" s="133">
        <v>10</v>
      </c>
      <c r="B181" s="93" t="s">
        <v>182</v>
      </c>
      <c r="C181" s="48" t="s">
        <v>101</v>
      </c>
      <c r="D181" s="171">
        <v>15</v>
      </c>
      <c r="E181" s="48">
        <v>15</v>
      </c>
      <c r="F181" s="119">
        <v>2</v>
      </c>
      <c r="G181" s="70"/>
      <c r="H181" s="36">
        <f t="shared" si="11"/>
        <v>0.13333333333333333</v>
      </c>
      <c r="I181" s="32">
        <f t="shared" si="10"/>
        <v>1</v>
      </c>
    </row>
    <row r="182" spans="1:9" s="51" customFormat="1" ht="31.5" customHeight="1">
      <c r="A182" s="266" t="s">
        <v>128</v>
      </c>
      <c r="B182" s="267"/>
      <c r="C182" s="267"/>
      <c r="D182" s="267"/>
      <c r="E182" s="267"/>
      <c r="F182" s="267"/>
      <c r="G182" s="268"/>
      <c r="H182" s="113">
        <f>(SUM(H184:H216))/SUM(I184:I216)</f>
        <v>0.87582962754479787</v>
      </c>
      <c r="I182" s="32"/>
    </row>
    <row r="183" spans="1:9" s="51" customFormat="1" ht="17.25" customHeight="1">
      <c r="A183" s="248" t="s">
        <v>132</v>
      </c>
      <c r="B183" s="248"/>
      <c r="C183" s="248"/>
      <c r="D183" s="248"/>
      <c r="E183" s="248"/>
      <c r="F183" s="248"/>
      <c r="G183" s="248"/>
      <c r="I183" s="32"/>
    </row>
    <row r="184" spans="1:9" s="51" customFormat="1" ht="63.75">
      <c r="A184" s="98">
        <v>1</v>
      </c>
      <c r="B184" s="26" t="s">
        <v>135</v>
      </c>
      <c r="C184" s="98" t="s">
        <v>46</v>
      </c>
      <c r="D184" s="98" t="s">
        <v>47</v>
      </c>
      <c r="E184" s="98" t="s">
        <v>47</v>
      </c>
      <c r="F184" s="106" t="s">
        <v>251</v>
      </c>
      <c r="G184" s="106" t="s">
        <v>253</v>
      </c>
      <c r="H184" s="36"/>
      <c r="I184" s="32"/>
    </row>
    <row r="185" spans="1:9" s="51" customFormat="1">
      <c r="A185" s="98">
        <v>2</v>
      </c>
      <c r="B185" s="26" t="s">
        <v>136</v>
      </c>
      <c r="C185" s="98" t="s">
        <v>146</v>
      </c>
      <c r="D185" s="98">
        <v>3</v>
      </c>
      <c r="E185" s="98" t="s">
        <v>147</v>
      </c>
      <c r="F185" s="98">
        <v>1</v>
      </c>
      <c r="G185" s="98"/>
      <c r="H185" s="36">
        <v>1</v>
      </c>
      <c r="I185" s="32">
        <f t="shared" si="10"/>
        <v>1</v>
      </c>
    </row>
    <row r="186" spans="1:9" s="51" customFormat="1" ht="38.25">
      <c r="A186" s="98">
        <v>3</v>
      </c>
      <c r="B186" s="26" t="s">
        <v>137</v>
      </c>
      <c r="C186" s="98" t="s">
        <v>40</v>
      </c>
      <c r="D186" s="69">
        <v>8.9</v>
      </c>
      <c r="E186" s="133" t="s">
        <v>412</v>
      </c>
      <c r="F186" s="69" t="s">
        <v>251</v>
      </c>
      <c r="G186" s="106" t="s">
        <v>253</v>
      </c>
      <c r="H186" s="36"/>
      <c r="I186" s="32"/>
    </row>
    <row r="187" spans="1:9" s="51" customFormat="1" ht="25.5">
      <c r="A187" s="98">
        <v>4</v>
      </c>
      <c r="B187" s="26" t="s">
        <v>138</v>
      </c>
      <c r="C187" s="98" t="s">
        <v>42</v>
      </c>
      <c r="D187" s="98">
        <v>0</v>
      </c>
      <c r="E187" s="91">
        <v>0</v>
      </c>
      <c r="F187" s="98">
        <v>0</v>
      </c>
      <c r="G187" s="98"/>
      <c r="H187" s="36">
        <v>1</v>
      </c>
      <c r="I187" s="32">
        <f t="shared" si="10"/>
        <v>1</v>
      </c>
    </row>
    <row r="188" spans="1:9" s="51" customFormat="1" ht="51">
      <c r="A188" s="98">
        <v>5</v>
      </c>
      <c r="B188" s="26" t="s">
        <v>139</v>
      </c>
      <c r="C188" s="98" t="s">
        <v>40</v>
      </c>
      <c r="D188" s="98">
        <v>108.1</v>
      </c>
      <c r="E188" s="133" t="s">
        <v>413</v>
      </c>
      <c r="F188" s="98">
        <v>48.4</v>
      </c>
      <c r="G188" s="98"/>
      <c r="H188" s="36">
        <f>F188/95</f>
        <v>0.5094736842105263</v>
      </c>
      <c r="I188" s="32">
        <f t="shared" si="10"/>
        <v>1</v>
      </c>
    </row>
    <row r="189" spans="1:9" s="51" customFormat="1" ht="25.5">
      <c r="A189" s="98">
        <v>6</v>
      </c>
      <c r="B189" s="26" t="s">
        <v>140</v>
      </c>
      <c r="C189" s="98" t="s">
        <v>40</v>
      </c>
      <c r="D189" s="98">
        <v>109.7</v>
      </c>
      <c r="E189" s="98">
        <v>110</v>
      </c>
      <c r="F189" s="98">
        <v>86</v>
      </c>
      <c r="G189" s="98"/>
      <c r="H189" s="36">
        <f>F189/E189</f>
        <v>0.78181818181818186</v>
      </c>
      <c r="I189" s="32">
        <f t="shared" si="10"/>
        <v>1</v>
      </c>
    </row>
    <row r="190" spans="1:9" s="51" customFormat="1" ht="25.5">
      <c r="A190" s="98">
        <v>7</v>
      </c>
      <c r="B190" s="26" t="s">
        <v>254</v>
      </c>
      <c r="C190" s="98" t="s">
        <v>40</v>
      </c>
      <c r="D190" s="98">
        <v>97.9</v>
      </c>
      <c r="E190" s="106" t="s">
        <v>255</v>
      </c>
      <c r="F190" s="98">
        <v>98.3</v>
      </c>
      <c r="G190" s="98"/>
      <c r="H190" s="36">
        <f>F190/95</f>
        <v>1.0347368421052632</v>
      </c>
      <c r="I190" s="32">
        <f t="shared" si="10"/>
        <v>1</v>
      </c>
    </row>
    <row r="191" spans="1:9" s="51" customFormat="1" ht="178.5">
      <c r="A191" s="98">
        <v>8</v>
      </c>
      <c r="B191" s="26" t="s">
        <v>141</v>
      </c>
      <c r="C191" s="98" t="s">
        <v>40</v>
      </c>
      <c r="D191" s="98">
        <v>96.4</v>
      </c>
      <c r="E191" s="133" t="s">
        <v>414</v>
      </c>
      <c r="F191" s="98">
        <v>42.1</v>
      </c>
      <c r="G191" s="98"/>
      <c r="H191" s="36">
        <f>F191/20</f>
        <v>2.105</v>
      </c>
      <c r="I191" s="32">
        <f t="shared" si="10"/>
        <v>1</v>
      </c>
    </row>
    <row r="192" spans="1:9" s="51" customFormat="1" ht="38.25">
      <c r="A192" s="133">
        <v>9</v>
      </c>
      <c r="B192" s="182" t="s">
        <v>415</v>
      </c>
      <c r="C192" s="133" t="s">
        <v>40</v>
      </c>
      <c r="D192" s="133">
        <v>0.8</v>
      </c>
      <c r="E192" s="133" t="s">
        <v>416</v>
      </c>
      <c r="F192" s="133">
        <v>1</v>
      </c>
      <c r="G192" s="133"/>
      <c r="H192" s="36">
        <v>1</v>
      </c>
      <c r="I192" s="32">
        <v>1</v>
      </c>
    </row>
    <row r="193" spans="1:9" s="51" customFormat="1" ht="38.25">
      <c r="A193" s="98">
        <v>10</v>
      </c>
      <c r="B193" s="26" t="s">
        <v>142</v>
      </c>
      <c r="C193" s="98" t="s">
        <v>40</v>
      </c>
      <c r="D193" s="98">
        <v>100</v>
      </c>
      <c r="E193" s="183">
        <v>100</v>
      </c>
      <c r="F193" s="98">
        <v>100</v>
      </c>
      <c r="G193" s="98"/>
      <c r="H193" s="36">
        <f>F193/E193</f>
        <v>1</v>
      </c>
      <c r="I193" s="32">
        <f t="shared" si="10"/>
        <v>1</v>
      </c>
    </row>
    <row r="194" spans="1:9" s="51" customFormat="1" ht="38.25">
      <c r="A194" s="98">
        <v>11</v>
      </c>
      <c r="B194" s="26" t="s">
        <v>143</v>
      </c>
      <c r="C194" s="98" t="s">
        <v>40</v>
      </c>
      <c r="D194" s="98">
        <v>100</v>
      </c>
      <c r="E194" s="183">
        <v>100</v>
      </c>
      <c r="F194" s="98">
        <v>100</v>
      </c>
      <c r="G194" s="98"/>
      <c r="H194" s="36">
        <f>F194/E194</f>
        <v>1</v>
      </c>
      <c r="I194" s="32">
        <f t="shared" si="10"/>
        <v>1</v>
      </c>
    </row>
    <row r="195" spans="1:9" s="51" customFormat="1" ht="51">
      <c r="A195" s="98">
        <v>12</v>
      </c>
      <c r="B195" s="26" t="s">
        <v>144</v>
      </c>
      <c r="C195" s="98" t="s">
        <v>73</v>
      </c>
      <c r="D195" s="98">
        <v>0</v>
      </c>
      <c r="E195" s="98">
        <v>0</v>
      </c>
      <c r="F195" s="106" t="s">
        <v>251</v>
      </c>
      <c r="G195" s="106" t="s">
        <v>253</v>
      </c>
      <c r="H195" s="36"/>
      <c r="I195" s="32"/>
    </row>
    <row r="196" spans="1:9" s="51" customFormat="1">
      <c r="A196" s="98">
        <v>13</v>
      </c>
      <c r="B196" s="26" t="s">
        <v>145</v>
      </c>
      <c r="C196" s="98" t="s">
        <v>40</v>
      </c>
      <c r="D196" s="98">
        <v>0</v>
      </c>
      <c r="E196" s="98">
        <v>0</v>
      </c>
      <c r="F196" s="202">
        <v>0</v>
      </c>
      <c r="G196" s="98"/>
      <c r="H196" s="36">
        <v>0</v>
      </c>
      <c r="I196" s="32">
        <f t="shared" si="10"/>
        <v>1</v>
      </c>
    </row>
    <row r="197" spans="1:9" s="51" customFormat="1" ht="38.25">
      <c r="A197" s="133">
        <v>14</v>
      </c>
      <c r="B197" s="26" t="s">
        <v>417</v>
      </c>
      <c r="C197" s="133" t="s">
        <v>40</v>
      </c>
      <c r="D197" s="133">
        <v>100</v>
      </c>
      <c r="E197" s="133">
        <v>100</v>
      </c>
      <c r="F197" s="133">
        <v>100</v>
      </c>
      <c r="G197" s="133"/>
      <c r="H197" s="36">
        <f>F197/E197</f>
        <v>1</v>
      </c>
      <c r="I197" s="32">
        <f t="shared" si="10"/>
        <v>1</v>
      </c>
    </row>
    <row r="198" spans="1:9" s="51" customFormat="1" ht="17.25" customHeight="1">
      <c r="A198" s="248" t="s">
        <v>133</v>
      </c>
      <c r="B198" s="248"/>
      <c r="C198" s="248"/>
      <c r="D198" s="248"/>
      <c r="E198" s="248"/>
      <c r="F198" s="248"/>
      <c r="G198" s="248"/>
      <c r="H198" s="36"/>
      <c r="I198" s="32"/>
    </row>
    <row r="199" spans="1:9" s="51" customFormat="1" ht="38.25">
      <c r="A199" s="98">
        <v>1</v>
      </c>
      <c r="B199" s="71" t="s">
        <v>148</v>
      </c>
      <c r="C199" s="98" t="s">
        <v>149</v>
      </c>
      <c r="D199" s="98">
        <v>53</v>
      </c>
      <c r="E199" s="133" t="s">
        <v>256</v>
      </c>
      <c r="F199" s="106" t="s">
        <v>251</v>
      </c>
      <c r="G199" s="171" t="s">
        <v>418</v>
      </c>
      <c r="H199" s="36"/>
      <c r="I199" s="32"/>
    </row>
    <row r="200" spans="1:9" s="51" customFormat="1" ht="38.25">
      <c r="A200" s="98">
        <v>2</v>
      </c>
      <c r="B200" s="71" t="s">
        <v>150</v>
      </c>
      <c r="C200" s="98" t="s">
        <v>149</v>
      </c>
      <c r="D200" s="98">
        <v>53</v>
      </c>
      <c r="E200" s="106" t="s">
        <v>256</v>
      </c>
      <c r="F200" s="106">
        <v>52</v>
      </c>
      <c r="G200" s="171"/>
      <c r="H200" s="36">
        <f>F200/50</f>
        <v>1.04</v>
      </c>
      <c r="I200" s="32">
        <v>1</v>
      </c>
    </row>
    <row r="201" spans="1:9" s="51" customFormat="1" ht="25.5">
      <c r="A201" s="98">
        <v>3</v>
      </c>
      <c r="B201" s="71" t="s">
        <v>151</v>
      </c>
      <c r="C201" s="98" t="s">
        <v>152</v>
      </c>
      <c r="D201" s="98">
        <v>72</v>
      </c>
      <c r="E201" s="133" t="s">
        <v>419</v>
      </c>
      <c r="F201" s="98">
        <v>72</v>
      </c>
      <c r="G201" s="98"/>
      <c r="H201" s="36">
        <f>F201/60</f>
        <v>1.2</v>
      </c>
      <c r="I201" s="32">
        <f t="shared" si="10"/>
        <v>1</v>
      </c>
    </row>
    <row r="202" spans="1:9" s="51" customFormat="1" ht="18.75" customHeight="1">
      <c r="A202" s="248" t="s">
        <v>153</v>
      </c>
      <c r="B202" s="248"/>
      <c r="C202" s="248"/>
      <c r="D202" s="248"/>
      <c r="E202" s="248"/>
      <c r="F202" s="248"/>
      <c r="G202" s="248"/>
      <c r="H202" s="36"/>
      <c r="I202" s="32"/>
    </row>
    <row r="203" spans="1:9" s="51" customFormat="1" ht="38.25">
      <c r="A203" s="98">
        <v>1</v>
      </c>
      <c r="B203" s="71" t="s">
        <v>154</v>
      </c>
      <c r="C203" s="98" t="s">
        <v>46</v>
      </c>
      <c r="D203" s="155" t="s">
        <v>167</v>
      </c>
      <c r="E203" s="106" t="s">
        <v>47</v>
      </c>
      <c r="F203" s="106" t="s">
        <v>251</v>
      </c>
      <c r="G203" s="155" t="s">
        <v>462</v>
      </c>
      <c r="H203" s="36"/>
      <c r="I203" s="32"/>
    </row>
    <row r="204" spans="1:9" s="51" customFormat="1" ht="38.25">
      <c r="A204" s="133">
        <v>2</v>
      </c>
      <c r="B204" s="71" t="s">
        <v>421</v>
      </c>
      <c r="C204" s="133" t="s">
        <v>40</v>
      </c>
      <c r="D204" s="98">
        <v>6.6</v>
      </c>
      <c r="E204" s="98">
        <v>0</v>
      </c>
      <c r="F204" s="133">
        <v>7.3</v>
      </c>
      <c r="G204" s="133" t="s">
        <v>420</v>
      </c>
      <c r="H204" s="36">
        <v>0</v>
      </c>
      <c r="I204" s="32">
        <v>1</v>
      </c>
    </row>
    <row r="205" spans="1:9" s="51" customFormat="1" ht="38.25">
      <c r="A205" s="98">
        <v>3</v>
      </c>
      <c r="B205" s="71" t="s">
        <v>155</v>
      </c>
      <c r="C205" s="98" t="s">
        <v>40</v>
      </c>
      <c r="D205" s="171">
        <v>18.8</v>
      </c>
      <c r="E205" s="171">
        <v>0</v>
      </c>
      <c r="F205" s="171">
        <v>26.3</v>
      </c>
      <c r="G205" s="171" t="s">
        <v>420</v>
      </c>
      <c r="H205" s="36">
        <v>0</v>
      </c>
      <c r="I205" s="32">
        <v>1</v>
      </c>
    </row>
    <row r="206" spans="1:9" s="51" customFormat="1" ht="25.5">
      <c r="A206" s="98">
        <v>4</v>
      </c>
      <c r="B206" s="71" t="s">
        <v>156</v>
      </c>
      <c r="C206" s="98" t="s">
        <v>46</v>
      </c>
      <c r="D206" s="98" t="s">
        <v>47</v>
      </c>
      <c r="E206" s="98" t="s">
        <v>47</v>
      </c>
      <c r="F206" s="106" t="s">
        <v>47</v>
      </c>
      <c r="G206" s="98"/>
      <c r="H206" s="36">
        <v>1</v>
      </c>
      <c r="I206" s="32">
        <f t="shared" si="10"/>
        <v>1</v>
      </c>
    </row>
    <row r="207" spans="1:9" s="51" customFormat="1" ht="25.5">
      <c r="A207" s="98">
        <v>5</v>
      </c>
      <c r="B207" s="71" t="s">
        <v>157</v>
      </c>
      <c r="C207" s="98" t="s">
        <v>40</v>
      </c>
      <c r="D207" s="98">
        <v>102.5</v>
      </c>
      <c r="E207" s="133" t="s">
        <v>422</v>
      </c>
      <c r="F207" s="98">
        <v>92.4</v>
      </c>
      <c r="G207" s="98"/>
      <c r="H207" s="36">
        <f>F207/102</f>
        <v>0.90588235294117647</v>
      </c>
      <c r="I207" s="32">
        <f t="shared" si="10"/>
        <v>1</v>
      </c>
    </row>
    <row r="208" spans="1:9" s="51" customFormat="1" ht="131.25" customHeight="1">
      <c r="A208" s="98">
        <v>6</v>
      </c>
      <c r="B208" s="71" t="s">
        <v>158</v>
      </c>
      <c r="C208" s="98" t="s">
        <v>40</v>
      </c>
      <c r="D208" s="98">
        <v>100</v>
      </c>
      <c r="E208" s="92" t="s">
        <v>423</v>
      </c>
      <c r="F208" s="155" t="s">
        <v>251</v>
      </c>
      <c r="G208" s="106" t="s">
        <v>253</v>
      </c>
      <c r="H208" s="36"/>
      <c r="I208" s="32"/>
    </row>
    <row r="209" spans="1:9" s="51" customFormat="1" ht="22.5" customHeight="1">
      <c r="A209" s="249" t="s">
        <v>424</v>
      </c>
      <c r="B209" s="249"/>
      <c r="C209" s="249"/>
      <c r="D209" s="249"/>
      <c r="E209" s="249"/>
      <c r="F209" s="249"/>
      <c r="G209" s="249"/>
      <c r="H209" s="111"/>
      <c r="I209" s="32"/>
    </row>
    <row r="210" spans="1:9" s="51" customFormat="1" ht="59.25" customHeight="1">
      <c r="A210" s="98">
        <v>22</v>
      </c>
      <c r="B210" s="26" t="s">
        <v>186</v>
      </c>
      <c r="C210" s="92" t="s">
        <v>187</v>
      </c>
      <c r="D210" s="98">
        <v>99</v>
      </c>
      <c r="E210" s="98">
        <v>100</v>
      </c>
      <c r="F210" s="98">
        <v>49.3</v>
      </c>
      <c r="G210" s="98"/>
      <c r="H210" s="112">
        <f>F210/E210</f>
        <v>0.49299999999999999</v>
      </c>
      <c r="I210" s="32">
        <f t="shared" si="10"/>
        <v>1</v>
      </c>
    </row>
    <row r="211" spans="1:9" s="51" customFormat="1" ht="69" customHeight="1">
      <c r="A211" s="98">
        <v>23</v>
      </c>
      <c r="B211" s="26" t="s">
        <v>188</v>
      </c>
      <c r="C211" s="92" t="s">
        <v>189</v>
      </c>
      <c r="D211" s="98">
        <v>95</v>
      </c>
      <c r="E211" s="98">
        <v>100</v>
      </c>
      <c r="F211" s="98">
        <v>95</v>
      </c>
      <c r="G211" s="98"/>
      <c r="H211" s="112">
        <f t="shared" ref="H211:H216" si="12">F211/E211</f>
        <v>0.95</v>
      </c>
      <c r="I211" s="32">
        <f t="shared" si="10"/>
        <v>1</v>
      </c>
    </row>
    <row r="212" spans="1:9" s="51" customFormat="1" ht="25.5">
      <c r="A212" s="98">
        <v>24</v>
      </c>
      <c r="B212" s="26" t="s">
        <v>190</v>
      </c>
      <c r="C212" s="92" t="s">
        <v>191</v>
      </c>
      <c r="D212" s="98">
        <v>1</v>
      </c>
      <c r="E212" s="98">
        <v>1</v>
      </c>
      <c r="F212" s="98">
        <v>1</v>
      </c>
      <c r="G212" s="98"/>
      <c r="H212" s="112">
        <f t="shared" si="12"/>
        <v>1</v>
      </c>
      <c r="I212" s="32">
        <f t="shared" si="10"/>
        <v>1</v>
      </c>
    </row>
    <row r="213" spans="1:9" s="51" customFormat="1" ht="56.25">
      <c r="A213" s="98">
        <v>25</v>
      </c>
      <c r="B213" s="26" t="s">
        <v>192</v>
      </c>
      <c r="C213" s="92" t="s">
        <v>193</v>
      </c>
      <c r="D213" s="98">
        <v>100</v>
      </c>
      <c r="E213" s="98">
        <v>100</v>
      </c>
      <c r="F213" s="98">
        <v>100</v>
      </c>
      <c r="G213" s="98"/>
      <c r="H213" s="112">
        <f t="shared" si="12"/>
        <v>1</v>
      </c>
      <c r="I213" s="32">
        <f t="shared" ref="I213:I260" si="13">IF(H213=0,1,1)</f>
        <v>1</v>
      </c>
    </row>
    <row r="214" spans="1:9" s="51" customFormat="1" ht="56.25">
      <c r="A214" s="98">
        <v>26</v>
      </c>
      <c r="B214" s="26" t="s">
        <v>194</v>
      </c>
      <c r="C214" s="92" t="s">
        <v>193</v>
      </c>
      <c r="D214" s="98">
        <v>100</v>
      </c>
      <c r="E214" s="98">
        <v>100</v>
      </c>
      <c r="F214" s="98">
        <v>100</v>
      </c>
      <c r="G214" s="98"/>
      <c r="H214" s="112">
        <f t="shared" si="12"/>
        <v>1</v>
      </c>
      <c r="I214" s="32">
        <f t="shared" si="13"/>
        <v>1</v>
      </c>
    </row>
    <row r="215" spans="1:9" s="51" customFormat="1" ht="56.25">
      <c r="A215" s="98">
        <v>27</v>
      </c>
      <c r="B215" s="26" t="s">
        <v>195</v>
      </c>
      <c r="C215" s="92" t="s">
        <v>193</v>
      </c>
      <c r="D215" s="98">
        <v>100</v>
      </c>
      <c r="E215" s="98">
        <v>100</v>
      </c>
      <c r="F215" s="98">
        <v>100</v>
      </c>
      <c r="G215" s="98"/>
      <c r="H215" s="112">
        <f t="shared" si="12"/>
        <v>1</v>
      </c>
      <c r="I215" s="32">
        <f t="shared" si="13"/>
        <v>1</v>
      </c>
    </row>
    <row r="216" spans="1:9" s="51" customFormat="1" ht="56.25">
      <c r="A216" s="98">
        <v>28</v>
      </c>
      <c r="B216" s="26" t="s">
        <v>196</v>
      </c>
      <c r="C216" s="92" t="s">
        <v>193</v>
      </c>
      <c r="D216" s="98">
        <v>100</v>
      </c>
      <c r="E216" s="98">
        <v>100</v>
      </c>
      <c r="F216" s="98">
        <v>100</v>
      </c>
      <c r="G216" s="98"/>
      <c r="H216" s="112">
        <f t="shared" si="12"/>
        <v>1</v>
      </c>
      <c r="I216" s="32">
        <f t="shared" si="13"/>
        <v>1</v>
      </c>
    </row>
    <row r="217" spans="1:9" s="51" customFormat="1" ht="32.25" customHeight="1">
      <c r="A217" s="238" t="s">
        <v>232</v>
      </c>
      <c r="B217" s="238"/>
      <c r="C217" s="238"/>
      <c r="D217" s="238"/>
      <c r="E217" s="238"/>
      <c r="F217" s="238"/>
      <c r="G217" s="238"/>
      <c r="H217" s="113">
        <f>SUM(H219:H260)/SUM(I219:I260)</f>
        <v>0.79685528081272761</v>
      </c>
      <c r="I217" s="32"/>
    </row>
    <row r="218" spans="1:9" s="51" customFormat="1" ht="30.75" customHeight="1">
      <c r="A218" s="249" t="s">
        <v>233</v>
      </c>
      <c r="B218" s="249"/>
      <c r="C218" s="249"/>
      <c r="D218" s="249"/>
      <c r="E218" s="249"/>
      <c r="F218" s="249"/>
      <c r="G218" s="249"/>
      <c r="H218" s="114"/>
      <c r="I218" s="32"/>
    </row>
    <row r="219" spans="1:9" s="51" customFormat="1">
      <c r="A219" s="189">
        <v>1</v>
      </c>
      <c r="B219" s="93" t="s">
        <v>211</v>
      </c>
      <c r="C219" s="189" t="s">
        <v>40</v>
      </c>
      <c r="D219" s="189">
        <v>90</v>
      </c>
      <c r="E219" s="48">
        <v>90</v>
      </c>
      <c r="F219" s="189">
        <v>90</v>
      </c>
      <c r="G219" s="195"/>
      <c r="H219" s="118">
        <f>F219/E219</f>
        <v>1</v>
      </c>
      <c r="I219" s="32">
        <f t="shared" si="13"/>
        <v>1</v>
      </c>
    </row>
    <row r="220" spans="1:9" s="51" customFormat="1">
      <c r="A220" s="189">
        <v>2</v>
      </c>
      <c r="B220" s="93" t="s">
        <v>212</v>
      </c>
      <c r="C220" s="48" t="s">
        <v>40</v>
      </c>
      <c r="D220" s="189">
        <v>100</v>
      </c>
      <c r="E220" s="48">
        <v>100</v>
      </c>
      <c r="F220" s="189">
        <v>100</v>
      </c>
      <c r="G220" s="195"/>
      <c r="H220" s="118">
        <f t="shared" ref="H220:H225" si="14">F220/E220</f>
        <v>1</v>
      </c>
      <c r="I220" s="32">
        <f t="shared" si="13"/>
        <v>1</v>
      </c>
    </row>
    <row r="221" spans="1:9" s="51" customFormat="1" ht="38.25">
      <c r="A221" s="189">
        <v>3</v>
      </c>
      <c r="B221" s="93" t="s">
        <v>213</v>
      </c>
      <c r="C221" s="48" t="s">
        <v>40</v>
      </c>
      <c r="D221" s="189">
        <v>100</v>
      </c>
      <c r="E221" s="48">
        <v>100</v>
      </c>
      <c r="F221" s="189">
        <v>100</v>
      </c>
      <c r="G221" s="195"/>
      <c r="H221" s="118">
        <f t="shared" si="14"/>
        <v>1</v>
      </c>
      <c r="I221" s="32">
        <f t="shared" si="13"/>
        <v>1</v>
      </c>
    </row>
    <row r="222" spans="1:9" s="51" customFormat="1" ht="38.25">
      <c r="A222" s="189">
        <v>4</v>
      </c>
      <c r="B222" s="93" t="s">
        <v>214</v>
      </c>
      <c r="C222" s="48" t="s">
        <v>40</v>
      </c>
      <c r="D222" s="189">
        <v>100</v>
      </c>
      <c r="E222" s="48">
        <v>100</v>
      </c>
      <c r="F222" s="189">
        <v>100</v>
      </c>
      <c r="G222" s="195"/>
      <c r="H222" s="118">
        <f t="shared" si="14"/>
        <v>1</v>
      </c>
      <c r="I222" s="32">
        <f t="shared" si="13"/>
        <v>1</v>
      </c>
    </row>
    <row r="223" spans="1:9" s="51" customFormat="1" ht="25.5">
      <c r="A223" s="189">
        <v>5</v>
      </c>
      <c r="B223" s="93" t="s">
        <v>215</v>
      </c>
      <c r="C223" s="48" t="s">
        <v>40</v>
      </c>
      <c r="D223" s="189">
        <v>100</v>
      </c>
      <c r="E223" s="48">
        <v>100</v>
      </c>
      <c r="F223" s="189">
        <v>100</v>
      </c>
      <c r="G223" s="195"/>
      <c r="H223" s="118">
        <f t="shared" si="14"/>
        <v>1</v>
      </c>
      <c r="I223" s="32">
        <f t="shared" si="13"/>
        <v>1</v>
      </c>
    </row>
    <row r="224" spans="1:9" s="51" customFormat="1" ht="25.5">
      <c r="A224" s="189">
        <v>6</v>
      </c>
      <c r="B224" s="93" t="s">
        <v>216</v>
      </c>
      <c r="C224" s="48" t="s">
        <v>40</v>
      </c>
      <c r="D224" s="69">
        <v>100</v>
      </c>
      <c r="E224" s="48">
        <v>100</v>
      </c>
      <c r="F224" s="69">
        <v>100</v>
      </c>
      <c r="G224" s="195"/>
      <c r="H224" s="118">
        <f t="shared" si="14"/>
        <v>1</v>
      </c>
      <c r="I224" s="32">
        <f t="shared" si="13"/>
        <v>1</v>
      </c>
    </row>
    <row r="225" spans="1:9" ht="51">
      <c r="A225" s="189">
        <v>7</v>
      </c>
      <c r="B225" s="93" t="s">
        <v>217</v>
      </c>
      <c r="C225" s="48" t="s">
        <v>40</v>
      </c>
      <c r="D225" s="69">
        <v>100</v>
      </c>
      <c r="E225" s="48">
        <v>100</v>
      </c>
      <c r="F225" s="69">
        <v>100</v>
      </c>
      <c r="G225" s="196"/>
      <c r="H225" s="118">
        <f t="shared" si="14"/>
        <v>1</v>
      </c>
      <c r="I225" s="32">
        <f t="shared" si="13"/>
        <v>1</v>
      </c>
    </row>
    <row r="226" spans="1:9" ht="19.5" customHeight="1">
      <c r="A226" s="249" t="s">
        <v>234</v>
      </c>
      <c r="B226" s="249"/>
      <c r="C226" s="249"/>
      <c r="D226" s="249"/>
      <c r="E226" s="249"/>
      <c r="F226" s="249"/>
      <c r="G226" s="249"/>
      <c r="H226" s="46"/>
      <c r="I226" s="32"/>
    </row>
    <row r="227" spans="1:9" ht="25.5">
      <c r="A227" s="189">
        <v>1</v>
      </c>
      <c r="B227" s="73" t="s">
        <v>428</v>
      </c>
      <c r="C227" s="189" t="s">
        <v>40</v>
      </c>
      <c r="D227" s="189"/>
      <c r="E227" s="189">
        <v>60</v>
      </c>
      <c r="F227" s="189">
        <v>20</v>
      </c>
      <c r="G227" s="196"/>
      <c r="H227" s="115">
        <f>F227/E227</f>
        <v>0.33333333333333331</v>
      </c>
      <c r="I227" s="32">
        <f t="shared" si="13"/>
        <v>1</v>
      </c>
    </row>
    <row r="228" spans="1:9" ht="25.5">
      <c r="A228" s="189">
        <v>2</v>
      </c>
      <c r="B228" s="73" t="s">
        <v>425</v>
      </c>
      <c r="C228" s="189" t="s">
        <v>40</v>
      </c>
      <c r="D228" s="69">
        <v>99</v>
      </c>
      <c r="E228" s="189">
        <v>99</v>
      </c>
      <c r="F228" s="69">
        <v>99</v>
      </c>
      <c r="G228" s="196"/>
      <c r="H228" s="115">
        <f t="shared" ref="H228:H232" si="15">F228/E228</f>
        <v>1</v>
      </c>
      <c r="I228" s="32">
        <f t="shared" si="13"/>
        <v>1</v>
      </c>
    </row>
    <row r="229" spans="1:9" ht="38.25">
      <c r="A229" s="189">
        <v>3</v>
      </c>
      <c r="B229" s="73" t="s">
        <v>220</v>
      </c>
      <c r="C229" s="189" t="s">
        <v>426</v>
      </c>
      <c r="D229" s="69">
        <v>155</v>
      </c>
      <c r="E229" s="189">
        <v>47</v>
      </c>
      <c r="F229" s="69">
        <v>18</v>
      </c>
      <c r="G229" s="196"/>
      <c r="H229" s="115">
        <f t="shared" si="15"/>
        <v>0.38297872340425532</v>
      </c>
      <c r="I229" s="32">
        <f t="shared" si="13"/>
        <v>1</v>
      </c>
    </row>
    <row r="230" spans="1:9" ht="25.5">
      <c r="A230" s="189">
        <v>4</v>
      </c>
      <c r="B230" s="73" t="s">
        <v>219</v>
      </c>
      <c r="C230" s="189" t="s">
        <v>40</v>
      </c>
      <c r="D230" s="69">
        <v>100</v>
      </c>
      <c r="E230" s="189">
        <v>100</v>
      </c>
      <c r="F230" s="69">
        <v>100</v>
      </c>
      <c r="G230" s="196"/>
      <c r="H230" s="115">
        <f t="shared" si="15"/>
        <v>1</v>
      </c>
      <c r="I230" s="32">
        <f t="shared" si="13"/>
        <v>1</v>
      </c>
    </row>
    <row r="231" spans="1:9" ht="25.5">
      <c r="A231" s="189">
        <v>5</v>
      </c>
      <c r="B231" s="197" t="s">
        <v>218</v>
      </c>
      <c r="C231" s="189" t="s">
        <v>40</v>
      </c>
      <c r="D231" s="69"/>
      <c r="E231" s="189">
        <v>100</v>
      </c>
      <c r="F231" s="69">
        <v>100</v>
      </c>
      <c r="G231" s="196"/>
      <c r="H231" s="115">
        <f t="shared" si="15"/>
        <v>1</v>
      </c>
      <c r="I231" s="32">
        <f t="shared" si="13"/>
        <v>1</v>
      </c>
    </row>
    <row r="232" spans="1:9" ht="38.25">
      <c r="A232" s="189">
        <v>6</v>
      </c>
      <c r="B232" s="73" t="s">
        <v>221</v>
      </c>
      <c r="C232" s="189" t="s">
        <v>427</v>
      </c>
      <c r="D232" s="69">
        <v>78</v>
      </c>
      <c r="E232" s="189">
        <v>78</v>
      </c>
      <c r="F232" s="69">
        <v>0</v>
      </c>
      <c r="G232" s="196"/>
      <c r="H232" s="115">
        <f t="shared" si="15"/>
        <v>0</v>
      </c>
      <c r="I232" s="32">
        <f t="shared" si="13"/>
        <v>1</v>
      </c>
    </row>
    <row r="233" spans="1:9" ht="21" customHeight="1">
      <c r="A233" s="250" t="s">
        <v>241</v>
      </c>
      <c r="B233" s="250"/>
      <c r="C233" s="250"/>
      <c r="D233" s="250"/>
      <c r="E233" s="250"/>
      <c r="F233" s="250"/>
      <c r="G233" s="250"/>
      <c r="H233" s="46"/>
      <c r="I233" s="32"/>
    </row>
    <row r="234" spans="1:9" ht="38.25">
      <c r="A234" s="189">
        <v>1</v>
      </c>
      <c r="B234" s="73" t="s">
        <v>429</v>
      </c>
      <c r="C234" s="189" t="s">
        <v>40</v>
      </c>
      <c r="D234" s="69">
        <v>125.9</v>
      </c>
      <c r="E234" s="48">
        <v>90</v>
      </c>
      <c r="F234" s="69">
        <v>50</v>
      </c>
      <c r="G234" s="196"/>
      <c r="H234" s="115">
        <f>F234/E234</f>
        <v>0.55555555555555558</v>
      </c>
      <c r="I234" s="32">
        <f t="shared" si="13"/>
        <v>1</v>
      </c>
    </row>
    <row r="235" spans="1:9" ht="25.5">
      <c r="A235" s="189">
        <v>2</v>
      </c>
      <c r="B235" s="73" t="s">
        <v>430</v>
      </c>
      <c r="C235" s="189" t="s">
        <v>40</v>
      </c>
      <c r="D235" s="69">
        <v>103.6</v>
      </c>
      <c r="E235" s="48">
        <v>90</v>
      </c>
      <c r="F235" s="69">
        <v>72.099999999999994</v>
      </c>
      <c r="G235" s="196"/>
      <c r="H235" s="115">
        <f t="shared" ref="H235:H244" si="16">F235/E235</f>
        <v>0.801111111111111</v>
      </c>
      <c r="I235" s="32">
        <f t="shared" si="13"/>
        <v>1</v>
      </c>
    </row>
    <row r="236" spans="1:9" ht="38.25">
      <c r="A236" s="189">
        <v>3</v>
      </c>
      <c r="B236" s="71" t="s">
        <v>431</v>
      </c>
      <c r="C236" s="189" t="s">
        <v>40</v>
      </c>
      <c r="D236" s="69">
        <v>100</v>
      </c>
      <c r="E236" s="189">
        <v>100</v>
      </c>
      <c r="F236" s="69">
        <v>814</v>
      </c>
      <c r="G236" s="196"/>
      <c r="H236" s="115">
        <v>1</v>
      </c>
      <c r="I236" s="32">
        <f t="shared" si="13"/>
        <v>1</v>
      </c>
    </row>
    <row r="237" spans="1:9" ht="51">
      <c r="A237" s="189">
        <v>4</v>
      </c>
      <c r="B237" s="198" t="s">
        <v>432</v>
      </c>
      <c r="C237" s="189" t="s">
        <v>40</v>
      </c>
      <c r="D237" s="69">
        <v>105.6</v>
      </c>
      <c r="E237" s="189">
        <v>100</v>
      </c>
      <c r="F237" s="69">
        <v>0</v>
      </c>
      <c r="G237" s="196"/>
      <c r="H237" s="115">
        <f t="shared" si="16"/>
        <v>0</v>
      </c>
      <c r="I237" s="32">
        <f t="shared" si="13"/>
        <v>1</v>
      </c>
    </row>
    <row r="238" spans="1:9">
      <c r="A238" s="189">
        <v>5</v>
      </c>
      <c r="B238" s="73" t="s">
        <v>433</v>
      </c>
      <c r="C238" s="189" t="s">
        <v>40</v>
      </c>
      <c r="D238" s="69">
        <v>128.6</v>
      </c>
      <c r="E238" s="189">
        <v>90</v>
      </c>
      <c r="F238" s="69">
        <v>129.80000000000001</v>
      </c>
      <c r="G238" s="196"/>
      <c r="H238" s="115">
        <v>1</v>
      </c>
      <c r="I238" s="32">
        <f t="shared" si="13"/>
        <v>1</v>
      </c>
    </row>
    <row r="239" spans="1:9" ht="38.25">
      <c r="A239" s="189">
        <v>6</v>
      </c>
      <c r="B239" s="73" t="s">
        <v>434</v>
      </c>
      <c r="C239" s="189" t="s">
        <v>40</v>
      </c>
      <c r="D239" s="69">
        <v>100</v>
      </c>
      <c r="E239" s="48">
        <v>100</v>
      </c>
      <c r="F239" s="69">
        <v>100</v>
      </c>
      <c r="G239" s="196"/>
      <c r="H239" s="115">
        <f t="shared" si="16"/>
        <v>1</v>
      </c>
      <c r="I239" s="32">
        <f t="shared" si="13"/>
        <v>1</v>
      </c>
    </row>
    <row r="240" spans="1:9" ht="25.5">
      <c r="A240" s="189">
        <v>7</v>
      </c>
      <c r="B240" s="73" t="s">
        <v>435</v>
      </c>
      <c r="C240" s="189" t="s">
        <v>40</v>
      </c>
      <c r="D240" s="69">
        <v>150</v>
      </c>
      <c r="E240" s="189">
        <v>100</v>
      </c>
      <c r="F240" s="69">
        <v>60</v>
      </c>
      <c r="G240" s="196"/>
      <c r="H240" s="115">
        <f t="shared" si="16"/>
        <v>0.6</v>
      </c>
      <c r="I240" s="32">
        <f t="shared" si="13"/>
        <v>1</v>
      </c>
    </row>
    <row r="241" spans="1:9" ht="38.25">
      <c r="A241" s="189">
        <v>8</v>
      </c>
      <c r="B241" s="73" t="s">
        <v>436</v>
      </c>
      <c r="C241" s="189" t="s">
        <v>40</v>
      </c>
      <c r="D241" s="69">
        <v>115.5</v>
      </c>
      <c r="E241" s="189">
        <v>90</v>
      </c>
      <c r="F241" s="69">
        <v>110.8</v>
      </c>
      <c r="G241" s="196"/>
      <c r="H241" s="115">
        <f t="shared" si="16"/>
        <v>1.231111111111111</v>
      </c>
      <c r="I241" s="32">
        <f t="shared" si="13"/>
        <v>1</v>
      </c>
    </row>
    <row r="242" spans="1:9">
      <c r="A242" s="189">
        <v>9</v>
      </c>
      <c r="B242" s="73" t="s">
        <v>437</v>
      </c>
      <c r="C242" s="189" t="s">
        <v>40</v>
      </c>
      <c r="D242" s="69">
        <v>100</v>
      </c>
      <c r="E242" s="189">
        <v>90</v>
      </c>
      <c r="F242" s="69">
        <v>83.3</v>
      </c>
      <c r="G242" s="196"/>
      <c r="H242" s="115">
        <f t="shared" si="16"/>
        <v>0.92555555555555558</v>
      </c>
      <c r="I242" s="32">
        <f t="shared" si="13"/>
        <v>1</v>
      </c>
    </row>
    <row r="243" spans="1:9" ht="25.5">
      <c r="A243" s="189">
        <v>10</v>
      </c>
      <c r="B243" s="73" t="s">
        <v>438</v>
      </c>
      <c r="C243" s="189" t="s">
        <v>235</v>
      </c>
      <c r="D243" s="69">
        <v>0</v>
      </c>
      <c r="E243" s="48">
        <v>0</v>
      </c>
      <c r="F243" s="69">
        <v>0</v>
      </c>
      <c r="G243" s="196"/>
      <c r="H243" s="115"/>
      <c r="I243" s="32"/>
    </row>
    <row r="244" spans="1:9" ht="25.5">
      <c r="A244" s="189">
        <v>11</v>
      </c>
      <c r="B244" s="73" t="s">
        <v>439</v>
      </c>
      <c r="C244" s="189" t="s">
        <v>105</v>
      </c>
      <c r="D244" s="69">
        <v>0</v>
      </c>
      <c r="E244" s="48">
        <v>100</v>
      </c>
      <c r="F244" s="69">
        <v>0</v>
      </c>
      <c r="G244" s="196"/>
      <c r="H244" s="115">
        <f t="shared" si="16"/>
        <v>0</v>
      </c>
      <c r="I244" s="32">
        <f t="shared" si="13"/>
        <v>1</v>
      </c>
    </row>
    <row r="245" spans="1:9">
      <c r="A245" s="250" t="s">
        <v>242</v>
      </c>
      <c r="B245" s="250"/>
      <c r="C245" s="250"/>
      <c r="D245" s="250"/>
      <c r="E245" s="250"/>
      <c r="F245" s="250"/>
      <c r="G245" s="250"/>
      <c r="H245" s="184"/>
      <c r="I245" s="32"/>
    </row>
    <row r="246" spans="1:9" ht="38.25">
      <c r="A246" s="189">
        <v>1</v>
      </c>
      <c r="B246" s="73" t="s">
        <v>222</v>
      </c>
      <c r="C246" s="189" t="s">
        <v>110</v>
      </c>
      <c r="D246" s="69">
        <v>0</v>
      </c>
      <c r="E246" s="189">
        <v>0</v>
      </c>
      <c r="F246" s="69">
        <v>0</v>
      </c>
      <c r="G246" s="196"/>
      <c r="H246" s="115">
        <v>1</v>
      </c>
      <c r="I246" s="32">
        <f t="shared" si="13"/>
        <v>1</v>
      </c>
    </row>
    <row r="247" spans="1:9" ht="51">
      <c r="A247" s="189">
        <v>2</v>
      </c>
      <c r="B247" s="73" t="s">
        <v>223</v>
      </c>
      <c r="C247" s="189" t="s">
        <v>40</v>
      </c>
      <c r="D247" s="69">
        <v>100</v>
      </c>
      <c r="E247" s="189">
        <v>100</v>
      </c>
      <c r="F247" s="69">
        <v>100</v>
      </c>
      <c r="G247" s="196"/>
      <c r="H247" s="115">
        <f t="shared" ref="H247:H250" si="17">F247/E247</f>
        <v>1</v>
      </c>
      <c r="I247" s="32">
        <f t="shared" si="13"/>
        <v>1</v>
      </c>
    </row>
    <row r="248" spans="1:9" ht="38.25">
      <c r="A248" s="189">
        <v>3</v>
      </c>
      <c r="B248" s="71" t="s">
        <v>224</v>
      </c>
      <c r="C248" s="189" t="s">
        <v>40</v>
      </c>
      <c r="D248" s="69">
        <v>100</v>
      </c>
      <c r="E248" s="189">
        <v>100</v>
      </c>
      <c r="F248" s="69">
        <v>100</v>
      </c>
      <c r="G248" s="196"/>
      <c r="H248" s="115">
        <f t="shared" si="17"/>
        <v>1</v>
      </c>
      <c r="I248" s="32">
        <f t="shared" si="13"/>
        <v>1</v>
      </c>
    </row>
    <row r="249" spans="1:9" ht="25.5">
      <c r="A249" s="189">
        <v>4</v>
      </c>
      <c r="B249" s="198" t="s">
        <v>225</v>
      </c>
      <c r="C249" s="189" t="s">
        <v>40</v>
      </c>
      <c r="D249" s="69">
        <v>100</v>
      </c>
      <c r="E249" s="189">
        <v>100</v>
      </c>
      <c r="F249" s="69">
        <v>100</v>
      </c>
      <c r="G249" s="196"/>
      <c r="H249" s="115">
        <f t="shared" si="17"/>
        <v>1</v>
      </c>
      <c r="I249" s="32">
        <f t="shared" si="13"/>
        <v>1</v>
      </c>
    </row>
    <row r="250" spans="1:9" ht="25.5">
      <c r="A250" s="189">
        <v>5</v>
      </c>
      <c r="B250" s="73" t="s">
        <v>226</v>
      </c>
      <c r="C250" s="189" t="s">
        <v>40</v>
      </c>
      <c r="D250" s="69">
        <v>100</v>
      </c>
      <c r="E250" s="189">
        <v>100</v>
      </c>
      <c r="F250" s="69">
        <v>100</v>
      </c>
      <c r="G250" s="196"/>
      <c r="H250" s="115">
        <f t="shared" si="17"/>
        <v>1</v>
      </c>
      <c r="I250" s="32">
        <f t="shared" si="13"/>
        <v>1</v>
      </c>
    </row>
    <row r="251" spans="1:9" ht="27.75" customHeight="1">
      <c r="A251" s="249" t="s">
        <v>240</v>
      </c>
      <c r="B251" s="249"/>
      <c r="C251" s="249"/>
      <c r="D251" s="249"/>
      <c r="E251" s="249"/>
      <c r="F251" s="249"/>
      <c r="G251" s="249"/>
      <c r="H251" s="46"/>
      <c r="I251" s="32"/>
    </row>
    <row r="252" spans="1:9" ht="63.75">
      <c r="A252" s="189">
        <v>32</v>
      </c>
      <c r="B252" s="73" t="s">
        <v>227</v>
      </c>
      <c r="C252" s="199" t="s">
        <v>236</v>
      </c>
      <c r="D252" s="69">
        <v>88.3</v>
      </c>
      <c r="E252" s="189">
        <v>100</v>
      </c>
      <c r="F252" s="69">
        <v>4.7</v>
      </c>
      <c r="G252" s="189" t="s">
        <v>463</v>
      </c>
      <c r="H252" s="115">
        <f>F252/E252</f>
        <v>4.7E-2</v>
      </c>
      <c r="I252" s="32">
        <f t="shared" si="13"/>
        <v>1</v>
      </c>
    </row>
    <row r="253" spans="1:9" ht="45">
      <c r="A253" s="189">
        <v>33</v>
      </c>
      <c r="B253" s="73" t="s">
        <v>228</v>
      </c>
      <c r="C253" s="199" t="s">
        <v>236</v>
      </c>
      <c r="D253" s="69">
        <v>99.6</v>
      </c>
      <c r="E253" s="189">
        <v>100</v>
      </c>
      <c r="F253" s="69">
        <v>23.4</v>
      </c>
      <c r="G253" s="189"/>
      <c r="H253" s="115">
        <f t="shared" ref="H253:H260" si="18">F253/E253</f>
        <v>0.23399999999999999</v>
      </c>
      <c r="I253" s="32">
        <f t="shared" si="13"/>
        <v>1</v>
      </c>
    </row>
    <row r="254" spans="1:9" ht="67.5">
      <c r="A254" s="189">
        <v>34</v>
      </c>
      <c r="B254" s="73" t="s">
        <v>229</v>
      </c>
      <c r="C254" s="199" t="s">
        <v>239</v>
      </c>
      <c r="D254" s="69">
        <v>99.3</v>
      </c>
      <c r="E254" s="189">
        <v>100</v>
      </c>
      <c r="F254" s="69">
        <v>37.299999999999997</v>
      </c>
      <c r="G254" s="80" t="s">
        <v>464</v>
      </c>
      <c r="H254" s="115">
        <f t="shared" si="18"/>
        <v>0.373</v>
      </c>
      <c r="I254" s="32">
        <f t="shared" si="13"/>
        <v>1</v>
      </c>
    </row>
    <row r="255" spans="1:9" ht="38.25">
      <c r="A255" s="189">
        <v>35</v>
      </c>
      <c r="B255" s="71" t="s">
        <v>230</v>
      </c>
      <c r="C255" s="92" t="s">
        <v>110</v>
      </c>
      <c r="D255" s="69">
        <v>0</v>
      </c>
      <c r="E255" s="189">
        <v>0</v>
      </c>
      <c r="F255" s="69">
        <v>0</v>
      </c>
      <c r="G255" s="189"/>
      <c r="H255" s="115">
        <v>1</v>
      </c>
      <c r="I255" s="32">
        <f t="shared" si="13"/>
        <v>1</v>
      </c>
    </row>
    <row r="256" spans="1:9" ht="38.25">
      <c r="A256" s="189">
        <v>36</v>
      </c>
      <c r="B256" s="71" t="s">
        <v>231</v>
      </c>
      <c r="C256" s="92" t="s">
        <v>237</v>
      </c>
      <c r="D256" s="69">
        <v>0</v>
      </c>
      <c r="E256" s="189">
        <v>0</v>
      </c>
      <c r="F256" s="69">
        <v>0</v>
      </c>
      <c r="G256" s="189"/>
      <c r="H256" s="115">
        <v>1</v>
      </c>
      <c r="I256" s="32">
        <f t="shared" si="13"/>
        <v>1</v>
      </c>
    </row>
    <row r="257" spans="1:9" ht="56.25">
      <c r="A257" s="189">
        <v>37</v>
      </c>
      <c r="B257" s="71" t="s">
        <v>192</v>
      </c>
      <c r="C257" s="92" t="s">
        <v>193</v>
      </c>
      <c r="D257" s="69">
        <v>100</v>
      </c>
      <c r="E257" s="189">
        <v>100</v>
      </c>
      <c r="F257" s="27">
        <v>100</v>
      </c>
      <c r="G257" s="189"/>
      <c r="H257" s="115">
        <f t="shared" si="18"/>
        <v>1</v>
      </c>
      <c r="I257" s="32">
        <f t="shared" si="13"/>
        <v>1</v>
      </c>
    </row>
    <row r="258" spans="1:9" ht="56.25">
      <c r="A258" s="189">
        <v>38</v>
      </c>
      <c r="B258" s="71" t="s">
        <v>440</v>
      </c>
      <c r="C258" s="92" t="s">
        <v>193</v>
      </c>
      <c r="D258" s="69">
        <v>95</v>
      </c>
      <c r="E258" s="189">
        <v>95</v>
      </c>
      <c r="F258" s="27">
        <v>95</v>
      </c>
      <c r="G258" s="189"/>
      <c r="H258" s="115">
        <f t="shared" si="18"/>
        <v>1</v>
      </c>
      <c r="I258" s="32">
        <f t="shared" si="13"/>
        <v>1</v>
      </c>
    </row>
    <row r="259" spans="1:9" ht="56.25">
      <c r="A259" s="189">
        <v>39</v>
      </c>
      <c r="B259" s="71" t="s">
        <v>195</v>
      </c>
      <c r="C259" s="92" t="s">
        <v>193</v>
      </c>
      <c r="D259" s="69">
        <v>95</v>
      </c>
      <c r="E259" s="189">
        <v>95</v>
      </c>
      <c r="F259" s="189">
        <v>95</v>
      </c>
      <c r="G259" s="189"/>
      <c r="H259" s="115">
        <f t="shared" si="18"/>
        <v>1</v>
      </c>
      <c r="I259" s="32">
        <f t="shared" si="13"/>
        <v>1</v>
      </c>
    </row>
    <row r="260" spans="1:9" ht="56.25">
      <c r="A260" s="189">
        <v>40</v>
      </c>
      <c r="B260" s="71" t="s">
        <v>196</v>
      </c>
      <c r="C260" s="92" t="s">
        <v>238</v>
      </c>
      <c r="D260" s="69">
        <v>90</v>
      </c>
      <c r="E260" s="189">
        <v>90</v>
      </c>
      <c r="F260" s="189">
        <v>90</v>
      </c>
      <c r="G260" s="189"/>
      <c r="H260" s="115">
        <f t="shared" si="18"/>
        <v>1</v>
      </c>
      <c r="I260" s="32">
        <f t="shared" si="13"/>
        <v>1</v>
      </c>
    </row>
    <row r="261" spans="1:9" ht="41.25" customHeight="1">
      <c r="A261" s="238" t="s">
        <v>339</v>
      </c>
      <c r="B261" s="238"/>
      <c r="C261" s="238"/>
      <c r="D261" s="238"/>
      <c r="E261" s="238"/>
      <c r="F261" s="238"/>
      <c r="G261" s="238"/>
      <c r="H261" s="186">
        <v>0</v>
      </c>
    </row>
    <row r="262" spans="1:9" ht="28.5" customHeight="1">
      <c r="A262" s="189">
        <v>1</v>
      </c>
      <c r="B262" s="200" t="s">
        <v>444</v>
      </c>
      <c r="C262" s="48" t="s">
        <v>61</v>
      </c>
      <c r="D262" s="189">
        <v>383</v>
      </c>
      <c r="E262" s="48">
        <v>382</v>
      </c>
      <c r="F262" s="48">
        <v>28</v>
      </c>
      <c r="G262" s="189"/>
      <c r="H262" s="188" t="s">
        <v>346</v>
      </c>
      <c r="I262" s="187"/>
    </row>
    <row r="263" spans="1:9" ht="29.25" customHeight="1">
      <c r="A263" s="189">
        <v>2</v>
      </c>
      <c r="B263" s="200" t="s">
        <v>441</v>
      </c>
      <c r="C263" s="48" t="s">
        <v>445</v>
      </c>
      <c r="D263" s="189">
        <v>22</v>
      </c>
      <c r="E263" s="48">
        <v>21</v>
      </c>
      <c r="F263" s="48">
        <v>8</v>
      </c>
      <c r="G263" s="189"/>
      <c r="H263" s="188" t="s">
        <v>346</v>
      </c>
      <c r="I263" s="187"/>
    </row>
    <row r="264" spans="1:9" ht="28.5" customHeight="1">
      <c r="A264" s="189">
        <v>3</v>
      </c>
      <c r="B264" s="200" t="s">
        <v>442</v>
      </c>
      <c r="C264" s="48" t="s">
        <v>445</v>
      </c>
      <c r="D264" s="189">
        <v>115</v>
      </c>
      <c r="E264" s="48">
        <v>114</v>
      </c>
      <c r="F264" s="48">
        <v>42</v>
      </c>
      <c r="G264" s="189"/>
      <c r="H264" s="188" t="s">
        <v>346</v>
      </c>
      <c r="I264" s="187"/>
    </row>
    <row r="265" spans="1:9" ht="29.25" customHeight="1">
      <c r="A265" s="189">
        <v>4</v>
      </c>
      <c r="B265" s="200" t="s">
        <v>443</v>
      </c>
      <c r="C265" s="48" t="s">
        <v>445</v>
      </c>
      <c r="D265" s="189">
        <v>13</v>
      </c>
      <c r="E265" s="48">
        <v>12</v>
      </c>
      <c r="F265" s="48">
        <v>5</v>
      </c>
      <c r="G265" s="189"/>
      <c r="H265" s="188" t="s">
        <v>346</v>
      </c>
      <c r="I265" s="187"/>
    </row>
    <row r="266" spans="1:9">
      <c r="A266" s="201"/>
      <c r="B266" s="41"/>
      <c r="C266" s="41"/>
      <c r="D266" s="41"/>
      <c r="E266" s="41"/>
      <c r="F266" s="41"/>
      <c r="G266" s="41"/>
    </row>
  </sheetData>
  <mergeCells count="60">
    <mergeCell ref="A106:G106"/>
    <mergeCell ref="A111:G111"/>
    <mergeCell ref="A118:G118"/>
    <mergeCell ref="A218:G218"/>
    <mergeCell ref="A112:G112"/>
    <mergeCell ref="A128:G128"/>
    <mergeCell ref="A157:G157"/>
    <mergeCell ref="A164:G164"/>
    <mergeCell ref="A171:G171"/>
    <mergeCell ref="A182:G182"/>
    <mergeCell ref="A183:G183"/>
    <mergeCell ref="A1:G1"/>
    <mergeCell ref="A40:G40"/>
    <mergeCell ref="A42:A44"/>
    <mergeCell ref="C42:C44"/>
    <mergeCell ref="A32:G32"/>
    <mergeCell ref="A2:G2"/>
    <mergeCell ref="A7:G7"/>
    <mergeCell ref="A8:G8"/>
    <mergeCell ref="A13:G13"/>
    <mergeCell ref="A23:G23"/>
    <mergeCell ref="A29:G29"/>
    <mergeCell ref="D3:F3"/>
    <mergeCell ref="E4:F4"/>
    <mergeCell ref="A3:A5"/>
    <mergeCell ref="B3:B5"/>
    <mergeCell ref="C3:C5"/>
    <mergeCell ref="D4:D5"/>
    <mergeCell ref="A63:G63"/>
    <mergeCell ref="G3:G5"/>
    <mergeCell ref="A49:G49"/>
    <mergeCell ref="A51:G51"/>
    <mergeCell ref="A66:G66"/>
    <mergeCell ref="A74:G74"/>
    <mergeCell ref="A75:G75"/>
    <mergeCell ref="A45:G45"/>
    <mergeCell ref="A46:G46"/>
    <mergeCell ref="A57:G57"/>
    <mergeCell ref="A76:A77"/>
    <mergeCell ref="B76:B77"/>
    <mergeCell ref="B99:B100"/>
    <mergeCell ref="A99:A100"/>
    <mergeCell ref="G76:G79"/>
    <mergeCell ref="A84:G84"/>
    <mergeCell ref="A98:G98"/>
    <mergeCell ref="A261:G261"/>
    <mergeCell ref="G141:G145"/>
    <mergeCell ref="C141:C145"/>
    <mergeCell ref="D141:D145"/>
    <mergeCell ref="E141:E145"/>
    <mergeCell ref="F141:F145"/>
    <mergeCell ref="A141:A145"/>
    <mergeCell ref="A198:G198"/>
    <mergeCell ref="A202:G202"/>
    <mergeCell ref="A209:G209"/>
    <mergeCell ref="A226:G226"/>
    <mergeCell ref="A217:G217"/>
    <mergeCell ref="A233:G233"/>
    <mergeCell ref="A245:G245"/>
    <mergeCell ref="A251:G251"/>
  </mergeCells>
  <pageMargins left="0.59055118110236227" right="0.39370078740157483" top="0.39370078740157483" bottom="0.39370078740157483" header="0" footer="0"/>
  <pageSetup paperSize="9" scale="65" fitToHeight="1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мероприятий</vt:lpstr>
      <vt:lpstr>Показатели</vt:lpstr>
      <vt:lpstr>Лист3</vt:lpstr>
      <vt:lpstr>Показатели!_GoBack</vt:lpstr>
      <vt:lpstr>Показатели!Область_печати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2020-08-20T14:24:01Z</dcterms:modified>
</cp:coreProperties>
</file>