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лан мероприятий" sheetId="1" r:id="rId1"/>
    <sheet name="Показатели" sheetId="2" r:id="rId2"/>
    <sheet name="Лист3" sheetId="3" r:id="rId3"/>
  </sheets>
  <definedNames>
    <definedName name="_ftn1" localSheetId="1">'Показатели'!#REF!</definedName>
    <definedName name="_ftnref1" localSheetId="1">'Показатели'!#REF!</definedName>
    <definedName name="_xlnm.Print_Area" localSheetId="1">'Показатели'!$A$1:$G$287</definedName>
  </definedNames>
  <calcPr fullCalcOnLoad="1"/>
</workbook>
</file>

<file path=xl/sharedStrings.xml><?xml version="1.0" encoding="utf-8"?>
<sst xmlns="http://schemas.openxmlformats.org/spreadsheetml/2006/main" count="733" uniqueCount="464">
  <si>
    <t>№</t>
  </si>
  <si>
    <t xml:space="preserve">Наименование муниципальной программы, подпрограммы </t>
  </si>
  <si>
    <t>Ответственный испол­нитель (ОИВ)</t>
  </si>
  <si>
    <t>План расходов на реализацию государственной программы в отчетном   году, тыс. руб.</t>
  </si>
  <si>
    <t>Фактическое исполнение расходов на отчетную дату (нарастающим итогом), тыс. руб.</t>
  </si>
  <si>
    <t>Выполнено на отчетную  дату (нарастающим итогом), тыс. руб.</t>
  </si>
  <si>
    <t>Местный бюджет</t>
  </si>
  <si>
    <t>Прочие источ­ники</t>
  </si>
  <si>
    <t>ИТОГО по муниципальной программе</t>
  </si>
  <si>
    <t>Итого по муниципальной программе</t>
  </si>
  <si>
    <t>Сектор ГО и ЧС АМО ВМР ЛО</t>
  </si>
  <si>
    <t>Муниципальная программа «Устойчивое развитие Волосовского муниципального района Ленинградской области»</t>
  </si>
  <si>
    <t>ИТОГО:</t>
  </si>
  <si>
    <t>1.1</t>
  </si>
  <si>
    <t>1.2</t>
  </si>
  <si>
    <t>1.3</t>
  </si>
  <si>
    <t>1.4</t>
  </si>
  <si>
    <t>1.5</t>
  </si>
  <si>
    <t>1.6</t>
  </si>
  <si>
    <t>Федеральный бюджет</t>
  </si>
  <si>
    <t>Федеральный  бюджет</t>
  </si>
  <si>
    <t>Област-ной бюджет</t>
  </si>
  <si>
    <t>Прочие источ-ники</t>
  </si>
  <si>
    <t xml:space="preserve">Муниципальная программа «Современное образование Волосовского муниципального района Ленинградской области» </t>
  </si>
  <si>
    <t>Подпрограмма 1  «Развитие дошкольного образования в Волосовском  муниципальном районе»</t>
  </si>
  <si>
    <r>
      <t>С</t>
    </r>
    <r>
      <rPr>
        <vertAlign val="subscript"/>
        <sz val="11"/>
        <color indexed="8"/>
        <rFont val="Calibri"/>
        <family val="2"/>
      </rPr>
      <t>зуз</t>
    </r>
  </si>
  <si>
    <r>
      <t>С</t>
    </r>
    <r>
      <rPr>
        <vertAlign val="subscript"/>
        <sz val="11"/>
        <color indexed="8"/>
        <rFont val="Calibri"/>
        <family val="2"/>
      </rPr>
      <t>зуз1</t>
    </r>
  </si>
  <si>
    <t>№ п/п</t>
  </si>
  <si>
    <t>Ед. измерения</t>
  </si>
  <si>
    <t>Удельный вес численности детей дошкольного возраста, обучающихся по программам дошкольного образования, соответствующих  требованиям стандарта дошкольного образования в общем числе дошкольников, обучающихся по программам дошкольного образования.</t>
  </si>
  <si>
    <t>Удельный вес численности руководящих и педагогических работников учреждений дошкольного образования детей Волосовского муниципального района Ленинградской области, прошедших в течение последних 3-х лет повышение квалификации и (или) профессиональную переподготовку, в общей численности  руководящих и педагогических работников учреждений дошкольного образования детей.</t>
  </si>
  <si>
    <t>Отношение среднемесячной номинальной начисленной заработной платы работников дошкольного образования к средней зарплате работников общего образования</t>
  </si>
  <si>
    <t>Доля детей в возрасте от 1года до 6 лет, получающих дошкольную образовательную услугу и (или) услугу по их содержанию вмуниципальных дошкольных образовательных учреждениях в общей численности детей в возрасте от 1 года до 6 лет.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</si>
  <si>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</si>
  <si>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учреждений.</t>
  </si>
  <si>
    <t>Показатель (индикатор) (наименование)</t>
  </si>
  <si>
    <t>Значения показателей (индикаторов) муниципальной программы, подпрограммы</t>
  </si>
  <si>
    <t>Год, предшествующий отчетному</t>
  </si>
  <si>
    <t>Отчетный год</t>
  </si>
  <si>
    <t>План</t>
  </si>
  <si>
    <t>Факт</t>
  </si>
  <si>
    <t>Обоснование отклонения значений показателя (индикатора)</t>
  </si>
  <si>
    <t>%</t>
  </si>
  <si>
    <t>1.</t>
  </si>
  <si>
    <t>Среднемесячная номинальная начисленная заработная плата работников муниципальных общеобразовательных учреждений, учителей муниципальных общеобразовательных учреждений.</t>
  </si>
  <si>
    <t>руб.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</si>
  <si>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 сдававших единый государственный экзамен по данным предметам.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</si>
  <si>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учреждений.</t>
  </si>
  <si>
    <t>Доля детей с ограниченными возможностями здоровья, детей-инвалидов, которым созданы условия для получения качественного образования (в том числе с использованием ДОТ) в общей численности детей школьного возраста.</t>
  </si>
  <si>
    <t>Удельный вес численности детей получающих образование по программам начального общего, основного общего, среднего общего образования в общеобразовательных организациях, в общей численности детей данной категории.</t>
  </si>
  <si>
    <t>Удельный вес численности обучающихся общеобразовательных организаций, обучающихся в соответствии с новыми федеральными государственными образовательными стандартами.</t>
  </si>
  <si>
    <t>Удельный вес численности обучающихся третьей ступени обучения общеобразовательных организаций, обучающихся по программам профильного обучения, в общей численности обучающихся третьей ступени.</t>
  </si>
  <si>
    <t>Доля школьников, которым предоставлена возможность обучаться в условиях соответствующих основным современным требованиям, в общей численности школьников.</t>
  </si>
  <si>
    <t>Удельный вес численности руководящих и педагогических работников учреждений общего образования детей Волосовского муниципального района, прошедших в течение последних 3-х лет повышение квалификации и (или) профессиональную переподготовку, в общей численности  руководящих и педагогических работников учреждений общего образования детей.</t>
  </si>
  <si>
    <t>Доля учителей, эффективно использующих современные образовательные технологии в профессиональной деятельности.</t>
  </si>
  <si>
    <t>Удельный вес численности учителей в возрасте до 30 лет в общей численности учителей общеобразовательных организаций Волосовского муниципального района.</t>
  </si>
  <si>
    <t>Доля выпускников 9 классов проживающих в сельской местности, которым предоставлена возможность выбора профиля обучения, в том числе дистанционного, в общей численности выпускников 9 классов, проживающих в сельской местности.</t>
  </si>
  <si>
    <t>Доля образовательных учреждений, открыто предоставляющих достоверную публичную информацию о своей деятельности на основе системы автоматизированного мониторинга, в общем числе образовательных учреждений.</t>
  </si>
  <si>
    <t>Доля выпускников 9 классов, прошедших ГИА в новой форме.</t>
  </si>
  <si>
    <t>Удельный вес количества общеобразовательных организаций, в которых органы государственно-общественного управления принимают участие в разработке и утверждении основных образовательных программ.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</si>
  <si>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учреждений.</t>
  </si>
  <si>
    <t>Доля детей первой и второй групп здоровья в общей численности обучающихся в муниципальных общеобразовательных учреждениях.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</si>
  <si>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учреждениях.</t>
  </si>
  <si>
    <t>Удельный вес численности детей и молодежи в возрасте 5-18 лет, охваченных образовательными программами дополнительного образования детей в общей численности детей и молодежи данной категории.</t>
  </si>
  <si>
    <t>Удельный вес количества образовательных организаций, реализующих инновационные программы дополнительного образования детей, в общей численности образовательных организаций дополнительного образования детей.</t>
  </si>
  <si>
    <t>Удельный вес численности обучающихся, участвующих в олимпиадах различного уровня, в общей численности учащихся.</t>
  </si>
  <si>
    <t>Удельный вес численности педагогов дополнительного образования в возрасте до 30 лет в общей численности педагогов дополнительного образования.</t>
  </si>
  <si>
    <t xml:space="preserve"> Удельный вес школьников, участвующих в туристско-краеведческом движении в общей численности обучающихся.</t>
  </si>
  <si>
    <t xml:space="preserve">Доля детей и подростков, имеющих после отдыха и оздоровления выраженный оздоровительный эффект (от общего количества оздоравливаемых детей). </t>
  </si>
  <si>
    <t>Доля детей от 6 до 17 лет (включительно), работающих граждан,  зарегистрированных на территории Волосовского района, охваченных организованными формами оздоровления и отдыха детей и подростков (от общего количества детей данной категории).</t>
  </si>
  <si>
    <t>Количество организаций отдыха и оздоровления, принимающих детей и подростков в летний период.</t>
  </si>
  <si>
    <t>Доля оздоровленных детей, находящихся  в трудной жизненной  ситуации (от  численности детей,  находящихся  в трудной  жизненной  ситуации,  подлежащих  оздоровлению).</t>
  </si>
  <si>
    <t>Доля подростков в возрасте от 14 до 18 лет, занятых на временных работах в свободное от учебы время, от общего числа подростков данной возрастной категории.</t>
  </si>
  <si>
    <t>Соответствие основным направлениям и приоритетам образовательной политики в стране.</t>
  </si>
  <si>
    <t>Да/нет</t>
  </si>
  <si>
    <t>да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</si>
  <si>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предметам.</t>
  </si>
  <si>
    <t>Доля школьников, получающих бесплатное питание.</t>
  </si>
  <si>
    <t>Муниципальная программа «Демографическое развитие Волосовского муниципального района Ленинградской области»</t>
  </si>
  <si>
    <t>2.1</t>
  </si>
  <si>
    <t>2.3</t>
  </si>
  <si>
    <t>2.5</t>
  </si>
  <si>
    <t>2.6</t>
  </si>
  <si>
    <t>2.7</t>
  </si>
  <si>
    <t>2.8</t>
  </si>
  <si>
    <t>2.9</t>
  </si>
  <si>
    <t xml:space="preserve">Муниципальная  программа «Демографическое развитие Волосовского муниципального района Ленинградской области » </t>
  </si>
  <si>
    <t>Доля  семей с детьми, охваченных социально значимыми мероприятиями</t>
  </si>
  <si>
    <t>%, (чел.)</t>
  </si>
  <si>
    <t>ед.</t>
  </si>
  <si>
    <t>Доля населения, систематически занимающегося физической культурой и спортом</t>
  </si>
  <si>
    <t>Количество лиц с ограниченными возможностями здоровья и инвалидов, систематически занимающихся физической культурой и спортом</t>
  </si>
  <si>
    <t>чел.</t>
  </si>
  <si>
    <t>Количество обучающихся и студентов, систематически занимающихся физической культурой и спортом</t>
  </si>
  <si>
    <t>Количество граждан, занимающихся в специализированных спортивных учреждениях</t>
  </si>
  <si>
    <t xml:space="preserve">Обеспечение населения специализированными спортивными сооружениями, в том числе оборудованными плавательными бассейнами </t>
  </si>
  <si>
    <t>кол-во    сооружений</t>
  </si>
  <si>
    <t>Количество супружеских пар, проживших в браке 50 (60-70-75) лет, принявших участие в районных социально-значимых мероприятиях</t>
  </si>
  <si>
    <t>Кол-во пар</t>
  </si>
  <si>
    <t>Количество мероприятий, посвященных чествованию первого, сотового,  двухсотого и т.д. ребенка.</t>
  </si>
  <si>
    <t>шт.</t>
  </si>
  <si>
    <t>Доля молодежи, принимающей участие в мероприятиях по гражданско-патриотическому и духовно-нравственному воспитанию.</t>
  </si>
  <si>
    <t>Доля  молодежи, принимающей участие в мероприятиях культурно-массовой и профилактической направленности.</t>
  </si>
  <si>
    <t>Количество поддержанных проектов  молодежных общественных организаций (объединений) и молодежных инициатив</t>
  </si>
  <si>
    <t>Муниципальная программа «Безопасность Волосовского муниципального района»</t>
  </si>
  <si>
    <t>3.1</t>
  </si>
  <si>
    <t>3.2</t>
  </si>
  <si>
    <t>3.3</t>
  </si>
  <si>
    <t xml:space="preserve">Подпрограмма 1. «Развитие дошкольного образования в Волосовском муниципальном районе» МП «Современное образование Волосовского муниципального района Ленинградской области» </t>
  </si>
  <si>
    <t xml:space="preserve">Подпрограмма 2. «Развитие начального, основного и среднего общего образования в Волосовском муниципальном районе» МП «Современное образование Волосовского муниципального района Ленинградской области» </t>
  </si>
  <si>
    <t xml:space="preserve">Подпрограмма 3. «Развитие системы дополнительного образования в Волосовском муниципальном  районе» МП «Современное образование Волосовского муниципального района Ленинградской области» </t>
  </si>
  <si>
    <t xml:space="preserve">Подпрограмм 4. «Развитие системы отдыха, оздоровления, занятости детей, подростков и молодежи» МП «Современное образование Волосовского муниципального района Ленинградской области» </t>
  </si>
  <si>
    <t xml:space="preserve">Подпрограмма 5 «Обеспечение условий реализации программы» МП «Современное образование Волосовского муниципального района Ленинградской области» </t>
  </si>
  <si>
    <t xml:space="preserve">Подпрограммы 6 «Реализация социальных гарантий для детей» МП «Современное образование Волосовского муниципального района Ленинградской области» </t>
  </si>
  <si>
    <t xml:space="preserve">Подпрограмма 1. "Развитие мер социальной поддержки отдельных категорий граждан в Волосовском муниципальном районе Ленинградской области" МП «Демографическое развитие Волосовского муниципального района Ленинградской области» </t>
  </si>
  <si>
    <t>Уменьшение количества преступлений  к уровню 2012 года.</t>
  </si>
  <si>
    <t>Снижение количества преступлений, совершаемых лицами в состоянии наркологического и алкогольного опьянения к уровню 2012 года</t>
  </si>
  <si>
    <t>Раскрытие преступлений и правонарушений с использованием АПК АИС «Безопасный город» от общего количества к уровню предыдущего года.</t>
  </si>
  <si>
    <t>Сокращению количества лиц больных наркоманией состоящих на учете к уровню 2012 года.</t>
  </si>
  <si>
    <t>Увеличение раскрываемости преступлений к уровню 2012 года.</t>
  </si>
  <si>
    <t>Проведение тренировки по ликвидации террористического акта</t>
  </si>
  <si>
    <t>кол-во</t>
  </si>
  <si>
    <t>Доля оснащения образовательных учреждений МО Волосовский муниципальный район КЭВ и обеспечение ее работоспособности</t>
  </si>
  <si>
    <t>Доля оснащения образовательных учреждений МО Волосовский муниципальный район системами видеонаблюдения и обеспечение их работоспособности</t>
  </si>
  <si>
    <t>Оснащенность образовательных учреждениях МО Волосовский муниципальный район ограждениями</t>
  </si>
  <si>
    <t>Доля оснащения школьных автобусов аппаратурой спутниковой навигации ГЛОНАСС и обеспечение ее работоспособности</t>
  </si>
  <si>
    <t>Доля оснащения образовательных учреждений МО Волосовский муниципальный район АПС и обеспечение ее работоспособности</t>
  </si>
  <si>
    <t>Доля оснащения образовательных учреждений МО Волосовский муниципальный район кнопками вывода сигнала о срабатывании АПС в пожарную часть и обеспечение их работоспособности</t>
  </si>
  <si>
    <t>Обработка деревянных конструкций в образовательных учреждениях МО Волосовский муниципальный район</t>
  </si>
  <si>
    <t>Установка противопожарных дверей на путях эвакуации в образовательных учреждениях МО Волосовский муниципальный район</t>
  </si>
  <si>
    <t>Доля обеспечения работоспособности пожарных кранов, лестниц, рукавов, гидрантов в образовательных учреждениях МО Волосовский муниципальный район в соответствии с законодательством РФ</t>
  </si>
  <si>
    <t>Обучение руководителей и членов ДПД образовательных учреждений МО Волосовский муниципальный район правилам пожарной безопасности</t>
  </si>
  <si>
    <t>Доля обеспечения образовательных учреждений МО Волосовский муниципальный район необходимыми первичными средствами пожаротушения</t>
  </si>
  <si>
    <t>Обеспеченность образовательных учреждений МО Волосовский муниципальный район необходимыми ПРУ</t>
  </si>
  <si>
    <t>приобретение и распространение световозвращающих приспособлений в среде дошкольников и учащихся младших классов – 1,0 тыс. приспособлений ежегодно;</t>
  </si>
  <si>
    <t>Кол-во</t>
  </si>
  <si>
    <t xml:space="preserve">% </t>
  </si>
  <si>
    <t>Подпрограмма 1 «Профилактика правонарушений в МО Волосовский муниципальный район Ленинград­ской области» МП «Безопасность Волосовского муниципального района»</t>
  </si>
  <si>
    <t>Подпрограмма 2 «Безопасность обра­зовательных учреждений МО Волосовский муни­ципальный район» МП «Безопасность Волосовского муниципального района»</t>
  </si>
  <si>
    <t>4.1</t>
  </si>
  <si>
    <t>4.2</t>
  </si>
  <si>
    <t>4.3</t>
  </si>
  <si>
    <t>4.4</t>
  </si>
  <si>
    <t>4.5</t>
  </si>
  <si>
    <t>единиц</t>
  </si>
  <si>
    <t>Производство картофеля в  сельхозпредприятиях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</si>
  <si>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</si>
  <si>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</si>
  <si>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</si>
  <si>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</si>
  <si>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>Производство  рыбы  в замкнутой системе водообеспечения</t>
  </si>
  <si>
    <t>Проведение конкурсов  профессионального мастерства</t>
  </si>
  <si>
    <t>Доля прибыльных сельскохозяйственных организаций в общем их числе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</si>
  <si>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</si>
  <si>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тыс. руб.</t>
  </si>
  <si>
    <t>Производство  рыбы  в открытых бассейнах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</si>
  <si>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</si>
  <si>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</si>
  <si>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балл</t>
  </si>
  <si>
    <t xml:space="preserve">Количество проведенных мероприятий, направленных на развитие малого и среднего предпринимательства на территории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</si>
  <si>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 xml:space="preserve">Количество экземпляров информационно-справочных, методических и презентационных материалов, посвященных вопросам развития малого и среднего предпринимательства </t>
  </si>
  <si>
    <t>Количество статей, посвященных деятельности субъектов малого и среднего предпринимательства и наиболее заметным событиям в их бизнесе, размещенных в общественно-политической газете "Сельская новь"</t>
  </si>
  <si>
    <t>Количество участников конкурса среди специалистов субъектов малого предпринимательства Волосовского муниципального района по парикмахерскому искусству</t>
  </si>
  <si>
    <t>Количество участников конкурса среди специалистов субъектов малого предпринимательства Волосовского муниципального района по кулинарному искусству</t>
  </si>
  <si>
    <t>Количество начинающих предпринимательскую деятельность, получивших консультации по бизнес-планам, в рамках программы учебно-методического курса</t>
  </si>
  <si>
    <t>человек</t>
  </si>
  <si>
    <t>Разработка генеральной схемы очистки территории</t>
  </si>
  <si>
    <t>комплект</t>
  </si>
  <si>
    <t>кол-во проектов</t>
  </si>
  <si>
    <t xml:space="preserve">Количество ликвидированных несанкционированных свалок </t>
  </si>
  <si>
    <t>Количество участников принявших участие в экологических мероприятиях</t>
  </si>
  <si>
    <t>тыс. чел.</t>
  </si>
  <si>
    <t>Число дорог, в отношении которых проводился текущий ремонт</t>
  </si>
  <si>
    <t>Число дорог, в отношении которых проводился капитальный ремонт</t>
  </si>
  <si>
    <t>Строительство автомобильных дорог муниципального значения</t>
  </si>
  <si>
    <t>Число сельских населенных пунктов, не имеющих устойчивой связи с региональными автомобильными дорогами</t>
  </si>
  <si>
    <t>Доля муниципальных автомобильных дорог, в отношении которых проводились мероприятия по зимнему и летнему содержанию дорог</t>
  </si>
  <si>
    <t>Подпрограмма 1. "Устойчивое развитие сельских территорий муниципального образования Волосовский муниципальный район Ленинградской области" МП «Устойчивое развитие Волосовского муниципального района Ленинградской области»</t>
  </si>
  <si>
    <t>Подпрограмма 3 «Развитие малого, среднего предпринимательства и потребительского рынка Волосовского муниципального района Ленинградской области» МП  «Устойчивое развитие Волосовского муниципального района Ленинградской области»</t>
  </si>
  <si>
    <t>Подпрограмма 2. "Материальная  поддержка  сельхозтоваропроизводителей агропромышленного  комплекса  Волосовского муниципального образования  Ленинградской области" МП «Устойчивое развитие Волосовского муниципального района Ленинградской области»</t>
  </si>
  <si>
    <r>
      <t xml:space="preserve">Доля </t>
    </r>
    <r>
      <rPr>
        <sz val="10"/>
        <rFont val="Times New Roman"/>
        <family val="1"/>
      </rPr>
      <t>пожилых людей и инвалидов, охваченных социально – значимыми мероприятиями, от общего количества пожилых людей Волосовского муниципального района Ленинградской области (10,3 тыс. чел. по состоянию на 01.01.2013г.)</t>
    </r>
  </si>
  <si>
    <t>сокращение количества ДТП с пострадавшими: 2014 год</t>
  </si>
  <si>
    <t>сокращение количества лиц, погибших в результате ДТП: 2014 год</t>
  </si>
  <si>
    <t>повышение квалификации преподавательского состава общеобразовательных школ и детских дошкольных учреждений по вопросам безопасности дорожного движения - 15 человек ежегодно;</t>
  </si>
  <si>
    <t>Разработка проектов нормативов образования отходов и лимитов на их размещение для адм.  поселений и бюджетных учреждений</t>
  </si>
  <si>
    <t>Количество утилиз-ых люминесцентных ламп</t>
  </si>
  <si>
    <t>Количество утилизированной компьютерной техники и оргтехники</t>
  </si>
  <si>
    <t>Доля муниципальных автомобильных дорог, не отвечающих нормативным требованиям, от общей протяженности муниц. Автомоб.  дорог</t>
  </si>
  <si>
    <t>Муниципальная программа "Управление муниципальными финансами Волосовского муниципального района Ленинградской области"</t>
  </si>
  <si>
    <t>5.1</t>
  </si>
  <si>
    <t>5.2</t>
  </si>
  <si>
    <t>5.3</t>
  </si>
  <si>
    <t>Подпрограмма 1. "Организация и совершенствование бюджетного процесса"</t>
  </si>
  <si>
    <t>Подпрограмма 2. "Обеспечение публичности бюджета  Волосовского муниципального района"</t>
  </si>
  <si>
    <t>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(до 15 ноября)</t>
  </si>
  <si>
    <t>Количество поправок, вносимых в решение о бюджете</t>
  </si>
  <si>
    <t>Процент абсолютного отклонения первоначальных плановых назначений налоговых и неналоговых доходов районного бюджета  от значений  уточненного бюджета на конец года</t>
  </si>
  <si>
    <t>Отсутствие муниципального долга Волосовского муниципального района в части привлечения средств кредитных  организаций</t>
  </si>
  <si>
    <t>Уровень исполнения плановых назначений налоговых и неналоговых доходов районного бюджета</t>
  </si>
  <si>
    <t>Рост среднедушевых собственных доходов Волосовского муниципального района</t>
  </si>
  <si>
    <t>Исполнение расходных обязательств бюджета Волосовского  района</t>
  </si>
  <si>
    <t>Доля юридически значимых электронных платежных документов в общем объеме платежных документов при кассовом обслуживании муниципальных учреждений</t>
  </si>
  <si>
    <t>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</t>
  </si>
  <si>
    <t>Количество замечаний Ревизионной комиссии Волосовского муниципального района, препятствующих утверждению решения совета депутатов Волосовского муниципального района о годовом отчете об исполнении бюджета Волосовского муниципального района</t>
  </si>
  <si>
    <t>Объем просроченной кредиторской задолженности</t>
  </si>
  <si>
    <t>Шт.</t>
  </si>
  <si>
    <t>5 и менее</t>
  </si>
  <si>
    <t>Количество участников публичных слушаний по проекту решения совета депутатов Волосовского муниципального района  о бюджете Волосовского муниципального района на очередной финансовый год и плановый период</t>
  </si>
  <si>
    <t>чел</t>
  </si>
  <si>
    <t>Количество участников публичных слушаний по проекту решения совета депутатов  о годовом отчете об исполнении бюджета Волосовского муниципального района</t>
  </si>
  <si>
    <t xml:space="preserve">Количество сеансов взаимодействия посетителей со страничкой  комитета финансов </t>
  </si>
  <si>
    <t>Визиты за месяц</t>
  </si>
  <si>
    <t>Подпрограмма №3. "Повышение  финансовой устойчивости местных бюджетов"</t>
  </si>
  <si>
    <t>Отсутствие замечаний Ревизионной комиссии совета депутатов муниципального района к распределению межбюджетных трансфертов, препятствующих рассмотрению проекта бюджета в 1 чтении</t>
  </si>
  <si>
    <t>Доля кредиторской задолженности в расходах консолидированного бюджета поселений</t>
  </si>
  <si>
    <t>Наличие Планов мероприятий по росту доходов  и оптимизации расходов муниципальных образований поселений</t>
  </si>
  <si>
    <t>Темп роста налоговых доходов поселений, получающих дотацию из районного фонда финансовой поддержки поселений</t>
  </si>
  <si>
    <t>Соблюдение  требований бюджетного законодательства, повышение качества  управления муниципальными финансами</t>
  </si>
  <si>
    <t>План по всем МП</t>
  </si>
  <si>
    <t>Исполнение по всем МП</t>
  </si>
  <si>
    <t>Подпрограмма 4. "Развитие автомобильных дорог Волосовского муниципального района Ленинградской области" МП  «Устойчивое развитие Волосовского муниципального района Ленинградской области»</t>
  </si>
  <si>
    <t>Подпрограмма 5. «Охрана окружающей среды в Волосовском муниципальном районе Ленинградской области» МП  «Устойчивое развитие Волосовского муниципального района Ленинградской области»</t>
  </si>
  <si>
    <t>УТВЕРЖДАЮ</t>
  </si>
  <si>
    <t>Ленинградской области</t>
  </si>
  <si>
    <t>Приложения:</t>
  </si>
  <si>
    <t>нет</t>
  </si>
  <si>
    <t>3.4</t>
  </si>
  <si>
    <t>Подпрограмма 4.  «Обеспечение защиты населения и территории МО Волосовский муниципальный район»</t>
  </si>
  <si>
    <t xml:space="preserve"> привлечение информационных и рекламных агентств к проведению профилактических акций </t>
  </si>
  <si>
    <t>4.6</t>
  </si>
  <si>
    <t>Подпрограмма №6 «Совершенствование социально-экономического развития МО Волосовский муниципальный район Ленинградской области»</t>
  </si>
  <si>
    <t>Количество участников (поселений) привлеченных к реализации мероприятий по борьбе с борщевиком Сосновского</t>
  </si>
  <si>
    <t>Количество участников конкурса среди специалистов субъектов малого предпринимательства Волосовского муниципального района "Лучший в малом бизнесе"</t>
  </si>
  <si>
    <t>Количество субъектов малого предпринимательства Волосовского муниципального района Ленинградской области, действующих менее одного года, которым оказана поддержка на организацию предпринимательской деятельности</t>
  </si>
  <si>
    <t>Количество новых рабочих мест, созданных субъектами малого предпринимательства Волосовского района, которым оказана поддержка на организацию предпринимательской деятельности</t>
  </si>
  <si>
    <t>Подпрограмма 6. "Совершенствование социально-экономического развития МО Волосовский муниципальный район Ленинградской области" МП  «Устойчивое развитие Волосовского муниципального района Ленинградской области»</t>
  </si>
  <si>
    <t>Наличие утвержденной Стратегии социально-экономического развития МО Волосовский муниципальный район Ленинградской области и Плана мероприятий по реализации Стратегии</t>
  </si>
  <si>
    <t>да/нет</t>
  </si>
  <si>
    <t>раз в год</t>
  </si>
  <si>
    <t xml:space="preserve">ед.  </t>
  </si>
  <si>
    <t>Представление статистических показателей органом Росстата согласно графику их представления (крупные и средние предприятия, предприятия малого бизнеса, микропредприятия)</t>
  </si>
  <si>
    <t>Количество экземпляров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</si>
  <si>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Количество публикаций рекламно-информационных материалов в печатных изданиях и СМИ ко Дню рождения Ленинградской области</t>
  </si>
  <si>
    <t>кол-во публ-ий / см.кв.</t>
  </si>
  <si>
    <t>Количество консультаций, оказанных информационно-консультационным центром для потребителей при администрации МО Волосовский муниципальный район Ленинградской области</t>
  </si>
  <si>
    <t xml:space="preserve">Количество оформленных претензий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</si>
  <si>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 xml:space="preserve">Количество подготовленных исковых заявлений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</si>
  <si>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>1/1000</t>
  </si>
  <si>
    <t>5.4</t>
  </si>
  <si>
    <t>Подпрограмма №4. "Обеспечение деятельности комитета финансов администрации Волосовского муниципального района"</t>
  </si>
  <si>
    <t xml:space="preserve">Исполнение бюджета главного распорядителя бюджетных средств – комитета финансов  по  утвержденными бюджетными назначениями </t>
  </si>
  <si>
    <t>в % к общему объему ассигнований</t>
  </si>
  <si>
    <t>доля сотрудников комитета финансов  участвующих  в обучающих  семинарах и вебинарах по актуальным вопросам современной бюджетной политики</t>
  </si>
  <si>
    <t>В % к общему количеству сотрудников</t>
  </si>
  <si>
    <t>Своевременная  выплата заработной платы,  прочих выплат  сотрудникам и уплата налоговых платежей</t>
  </si>
  <si>
    <t>да - 1, нет – 0</t>
  </si>
  <si>
    <t>Доля сотрудников, обеспеченных рабочим  пространством в соответствии  с нормами трудового законодательства, от общего числа сотрудников (100%);</t>
  </si>
  <si>
    <t>В % к общему числу сотрудников</t>
  </si>
  <si>
    <t>Доля сотрудников, обеспеченных канцелярскими принадлежностями, по отношению к общему числу сотрудников (100%);</t>
  </si>
  <si>
    <t>Доля сотрудников, постоянно обеспеченных доступом к сети «Интернет», в том числе электронной почтой, информационным ресурсам «Консультант», от числа подлежащих обеспечению (100%);</t>
  </si>
  <si>
    <t>Доля компьютеров, оснащенных лицензионным программным обеспечением, от общего числа компьютеров, подлежащих обеспечению (100%);</t>
  </si>
  <si>
    <t xml:space="preserve">Муниципальная программа "Муниципальное управление муниципального образования Волосовский муниципальный район Ленинградской области" </t>
  </si>
  <si>
    <t>6.1</t>
  </si>
  <si>
    <t>6.2</t>
  </si>
  <si>
    <t>Подпрограмма №1 "Развитие кадровгого потенциала муниципальной службы муниципального образования Волосовский муниципальный район Ленинградской области"</t>
  </si>
  <si>
    <t>Подпрограмма №2. «Развитие информационно - аналитического сопровождения муниципального образования Волосовский муниципальный район Ленинградской области».</t>
  </si>
  <si>
    <t>Подпрограмма №3. «Управление имуществом и земельными ресурсами  муниципального образования Волосовский муниципальный район Ленинградской области».</t>
  </si>
  <si>
    <t>6.3</t>
  </si>
  <si>
    <t>6.4</t>
  </si>
  <si>
    <t>6.5</t>
  </si>
  <si>
    <t>Подпрограмма №4. «Обеспечение деятельности администрации  муниципального образования Волосовский муниципальный район Ленинградской области».</t>
  </si>
  <si>
    <t>Подпрограмма №5. «Обеспечение деятельности Комитета по городскому хозяйству администрации  муниципального образования Волосовский муниципальный район Ленинградской области».</t>
  </si>
  <si>
    <t>Доля муниципальных служащих с высшим  образованием</t>
  </si>
  <si>
    <t xml:space="preserve">Количество муниципальных служащих, прошедших обучение на семинарах (объемом менее 72 часов),   прошедших повышение квалификации (объемом более 72 часов),  с получением свидетельства государственного образца </t>
  </si>
  <si>
    <t>Ведение реестра муниципальных служащих</t>
  </si>
  <si>
    <t>Ознакомление муниципальных служащих с нормативно – правовыми документами, регламентирующими ограничения и запреты муниципальной службы</t>
  </si>
  <si>
    <t>Доля муниципальных служащих, включённых в график проведения аттестации по отношению к общему числу муниципальных служащих, подлежащих аттестации в отчётном году</t>
  </si>
  <si>
    <t>Доля муниципальных служащих, прошедших повышение квалификации от общего числа муниципальных служащих , подлежащих обучению</t>
  </si>
  <si>
    <t>Доля проведённых заседаний комиссии по урегулированию конфликта интересов к количеству оснований  для проведения данных заседаний</t>
  </si>
  <si>
    <t xml:space="preserve">Размещение сведений о доходах, расходах, имуществе и обязательствах имущественного характера муниципальных служащих, включённых в Перечень лиц, сведения которых подлежат опубликованию, на официальном сайте муниципального образования </t>
  </si>
  <si>
    <t>Подготовка и размещение информации о деятельности органов местного самоуправления в местных печатных и электронных СМИ</t>
  </si>
  <si>
    <t>Обеспечение сотрудников администрации доступом к справочно-правовой системе</t>
  </si>
  <si>
    <t>Общее количество обращений (запросов) к официальному сайту района в сети интернет за год. (Показатель рассчитывается по данным системы учета Яндекс Метрика https://metrika.yandex.ru/)</t>
  </si>
  <si>
    <t>Объем печатной площади опубликованных в средствах массовой информации официальных нормативных правовых актов и информационных сообщений ОМСУ МО Волосовский муниципальный район Ленинградской области</t>
  </si>
  <si>
    <t>Количество эфирного времени вышедших в эфир информационных видеосюжетов ОМСУ МО Волосовский муниципальный район Ленинградской области</t>
  </si>
  <si>
    <t>Учет муниципального имущества и земельных участков в реестре, согласно Положения о ведении реестра муниципального имущества МО Волосовский муниципальный район</t>
  </si>
  <si>
    <t>Кол-во проверок (инвентаризаций) по использованию имущества и земельных участков находящихся в собственности МО Волосовский муниципальный район</t>
  </si>
  <si>
    <t>Кол-во кадастровых работ и постановка на кадастровый учёт вновь образуемых земельных участков.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</si>
  <si>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</si>
  <si>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Задолженность по оплате труда работникам органов местного самоуправления муниципального образования Волосовский муниципальный район Ленинградской области</t>
  </si>
  <si>
    <t>Доля работников органов местного самоуправления муниципального образования Волосовский муниципальный район Ленинградской области, обеспеченных рабочим пространством в соответствии с нормами трудового законодательства по отношению к общему числу работников</t>
  </si>
  <si>
    <t>Доля автоматизированных рабочих мест, обеспеченных доступом к сети «Интернет», в том числе к служебной электронной почте от числа подлежащих обеспечению</t>
  </si>
  <si>
    <t>Доля сотрудников, постоянно обеспеченных мобильной телефонной связью, от числа подлежащих обеспечению</t>
  </si>
  <si>
    <t>Доля сотрудников, обеспеченных канцелярскими принадлежностями, по отношению к общему числу сотрудников</t>
  </si>
  <si>
    <t>Удовлетворённость населения  деятельностью органов местного самоуправления  муниципального образования Волосовский муниципальный район Ленинградской области</t>
  </si>
  <si>
    <t>Исполнение расходных обязательств бюджета муниципального образования Волосовское городское поселение</t>
  </si>
  <si>
    <t>Уровень исполнения плановых назначений налоговых и неналоговых доходов бюджета МО Волосовское городское поселение</t>
  </si>
  <si>
    <t>Решение в полном объеме вопросов местного значения муниципального образования Волосовское городское поселение Волосовского муниципального района Ленинградской области</t>
  </si>
  <si>
    <t xml:space="preserve">Задолженность по заработной плате 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 </t>
  </si>
  <si>
    <t>Задолженность по заработной плате немуниципальных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</t>
  </si>
  <si>
    <t>Подпрограмма №1 «Развитие кадрового потенциала муниципальной службы муниципального образования Волосовский муниципальный район Ленинградской области»</t>
  </si>
  <si>
    <t>Подпрограмма № 2 "Развитие информационно-аналитического сопровождения муниципального образования Волосовский муниципальный район Ленинградской области"</t>
  </si>
  <si>
    <t>тыс. ед.</t>
  </si>
  <si>
    <t>тыс. кв. см</t>
  </si>
  <si>
    <t>Кол-во раз в год</t>
  </si>
  <si>
    <t>в % к годовому назначению</t>
  </si>
  <si>
    <t xml:space="preserve">тыс. руб. </t>
  </si>
  <si>
    <t>В % к общему числу компьютеров</t>
  </si>
  <si>
    <t xml:space="preserve">в % к общему перечню, установленному №131-ФЗ </t>
  </si>
  <si>
    <t xml:space="preserve">Подпрограмма №5 «Обеспечение  деятельности комитета по городскому хозяйству администрации муниципального образования Волосовский муниципальный район Ленинградской области» </t>
  </si>
  <si>
    <t>Подпрограмма №3 «Управление имуществом и земельными ресурсами МО Волосовский муниципальный район Ленинградской области»</t>
  </si>
  <si>
    <t>Подпрограмма №4 «Обеспечение деятельности администрации МО Волосовский муниципальный район Ленинградской области»</t>
  </si>
  <si>
    <r>
      <t>С</t>
    </r>
    <r>
      <rPr>
        <vertAlign val="subscript"/>
        <sz val="11"/>
        <color indexed="8"/>
        <rFont val="Times New Roman"/>
        <family val="1"/>
      </rPr>
      <t>зуз</t>
    </r>
  </si>
  <si>
    <r>
      <t>С</t>
    </r>
    <r>
      <rPr>
        <vertAlign val="subscript"/>
        <sz val="11"/>
        <color indexed="8"/>
        <rFont val="Times New Roman"/>
        <family val="1"/>
      </rPr>
      <t>зуз1</t>
    </r>
  </si>
  <si>
    <t>Сведения о фактически достигнутых значениях показателей (индикаторов) муниципальных программ                                                                          МО Волосовский муниципальный район Ленинградской области</t>
  </si>
  <si>
    <t>8,0 (825)</t>
  </si>
  <si>
    <t xml:space="preserve">организация и проведение занятий по ПДД с учащимися младших классов силами детских мобильных автогородков </t>
  </si>
  <si>
    <t>тиражирование комплекта учебно-методических материалов для преподавания ПДД учащимся младших классов - 0,3 тыс. комплектов ежегодно</t>
  </si>
  <si>
    <t>кол-во комплектов</t>
  </si>
  <si>
    <t>Подпрограмма 4 «Обеспечение защиты населения и территории МО Волосовский муниципальный район» МП «Безопасность Волосовского муниципального района»</t>
  </si>
  <si>
    <t>Увеличение численности населения, обученного по программе ГО и ЧС и подготовленного к действиям в ЧС</t>
  </si>
  <si>
    <t>количество обученных</t>
  </si>
  <si>
    <t>Оснащение приборами и техникой ГО</t>
  </si>
  <si>
    <t>Развитие и оснащение ЕДДС администрации МО Волосовский МР</t>
  </si>
  <si>
    <t>Объем закупок для муниципальных нужд, размещенных у субъектов малого предпринимательства, социально ориентированных некоммерческих организаций, от совокупного годового объема закупок, рассчитанного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</si>
  <si>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0</t>
  </si>
  <si>
    <t>Площадь жилых помещений, находящихся в муниципальной собственности МО Волосовский муниципальный район Ленинградской области, используемая для расчета взносов на капитальный ремонт общего имущества многоквартирных домов</t>
  </si>
  <si>
    <t>кв.м.</t>
  </si>
  <si>
    <t xml:space="preserve">Количество отчетов по форме 1-ЛЕНОБЛ, всего
</t>
  </si>
  <si>
    <t xml:space="preserve">Количество отчетов по форме 1-ЛЕНОБЛ (МО), всего
</t>
  </si>
  <si>
    <t xml:space="preserve">Количество отчетов по форме 1-ЛЕНОБЛ (ИНД), всего
</t>
  </si>
  <si>
    <t>Количество экземпляров полиграфической продукции для целей развития экономики Волосовского района</t>
  </si>
  <si>
    <t>Доля расходов бюджета, распределенных по муниципальным программам</t>
  </si>
  <si>
    <t>Подпрограмма 3. Развитие малого, среднего предпринимательства и потребительского рынка Волосовского муниципального района Ленин­градской области"</t>
  </si>
  <si>
    <t>Подпрограмма 5. «Охрана окружающей среды в Волосовском муниципальном районе Ленинградской области»</t>
  </si>
  <si>
    <t>Подпрограмма 5. «Обеспечение условий реализации  программы"</t>
  </si>
  <si>
    <t>Подпрограмма 6. «Реализация социальных гарантий для детей»</t>
  </si>
  <si>
    <t>Подпрограмма 1. Устойчивое развитие сельских территорий муниципального образования Волосовский муниципальный район Ленинградской области"</t>
  </si>
  <si>
    <t>Подпрограмма 2  «Развитие начального, основного и среднего общего образования в Волосовском  муниципальном районе"</t>
  </si>
  <si>
    <t>Подпрограмма 4. «Развитие системы отдыха, оздоровления, занятости  детей, подростков и молодежи»</t>
  </si>
  <si>
    <t>Подпрограмма 1 «Профилактика правонарушений в МО Волосовский муниципальный район Ленинградской области»</t>
  </si>
  <si>
    <t>Подпрограмма 2 «Безопасность образовательных учреждений МО Волосовский муни­ципальный район»</t>
  </si>
  <si>
    <t>Подпрограмма 3 «Повышение безопасности дорожного движения на территории Волосовского муниципального района»</t>
  </si>
  <si>
    <t>Подпрограмма 2. «Материальная  поддержка  сельхозтоваропроизводителей агропромышленного  комплекса  Волосовского муниципального образования  Ленинградской области»</t>
  </si>
  <si>
    <t>Подпрограмма 3 «Повышение безопасности дорожного движения на территории Волосовского муниципального района» МП «Безопасность Волосовского муниципального района»</t>
  </si>
  <si>
    <t>Подпрограмма 4  «Обеспечение  деятельности комитета финансов администрации Волосовского муниципального района»</t>
  </si>
  <si>
    <t>Подпрограмма 1. «Развитие мер социальной поддержки отдельных категорий граждан в Волосовском муниципальном районе Ленинградской области"</t>
  </si>
  <si>
    <t>Сектор природопользования, экологического контроля и санитарной безопасности                                      АМО ВМР ЛО</t>
  </si>
  <si>
    <t>Подпрограмма 4. Развитие автомобильных дорог Волосовского муниципального района Ленинградской области "</t>
  </si>
  <si>
    <t>количество договоров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</si>
  <si>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учреждений). Процент от плана поступления доходов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</si>
  <si>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</si>
  <si>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Нет объектов для сдачи в аренду</t>
  </si>
  <si>
    <t>Прочие доходы  от компенсации затрат бюджетов муниципальных районов. Процент от плана поступления доходов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</si>
  <si>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террито-рий муниципальных районов, а также средства от продажи права на заключение договоров аренды указанных земельных участков</t>
  </si>
  <si>
    <t>муниципального образования</t>
  </si>
  <si>
    <t xml:space="preserve"> Волосовский муниципальный район</t>
  </si>
  <si>
    <t>Отчет о реализации муниципальных программ муниципального образования Волосовский муниципальный район                                     Ленинградской области</t>
  </si>
  <si>
    <t>Оборот  малых и средних предприятий</t>
  </si>
  <si>
    <t>Темп роста оборота розничной торговли по отношению к предыдущему году</t>
  </si>
  <si>
    <t>Количество проведенных приемов главой администрации Волосовского муниципального района  субъектов  МСП</t>
  </si>
  <si>
    <t>Количество услуг, предоставленных посредством ГБУ ЛО «МФЦ» к количеству услуг, предоставленных различными способами</t>
  </si>
  <si>
    <t>Доля детей, оставшихся без попечения родителей,всего:</t>
  </si>
  <si>
    <t xml:space="preserve">в т.ч. находящихся в семьях опекунов </t>
  </si>
  <si>
    <t xml:space="preserve">          находящихся в семьях приемных родителей.</t>
  </si>
  <si>
    <t>млрд. руб.</t>
  </si>
  <si>
    <t>Периодичность актуализации Инвестиционного паспорта МО Волосовский муниципальный район</t>
  </si>
  <si>
    <t>Периодичность  формирования, актуализации и опубликования  паспортов (информации) инвестиционных площадок (инвестиционных проектов), в том числе в системе ИРИС</t>
  </si>
  <si>
    <r>
      <t xml:space="preserve">Доходы от сдачи в аренду имущества, составляющего казну муниципальных районов (за исключением земельных участков). </t>
    </r>
    <r>
      <rPr>
        <b/>
        <sz val="10"/>
        <color indexed="8"/>
        <rFont val="Times New Roman"/>
        <family val="1"/>
      </rPr>
      <t xml:space="preserve">КБК 017 111 05075 05 0000 120. </t>
    </r>
    <r>
      <rPr>
        <sz val="10"/>
        <color indexed="8"/>
        <rFont val="Times New Roman"/>
        <family val="1"/>
      </rPr>
      <t>Процент от плана поступления доходов</t>
    </r>
  </si>
  <si>
    <r>
      <t xml:space="preserve">Доходы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 </t>
    </r>
    <r>
      <rPr>
        <b/>
        <sz val="10"/>
        <color indexed="8"/>
        <rFont val="Times New Roman"/>
        <family val="1"/>
      </rPr>
      <t xml:space="preserve">КБК 017 114 02053 05 0000 410. </t>
    </r>
    <r>
      <rPr>
        <sz val="10"/>
        <color indexed="8"/>
        <rFont val="Times New Roman"/>
        <family val="1"/>
      </rPr>
      <t>Процент от плана поступления доходов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</si>
  <si>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</t>
    </r>
    <r>
      <rPr>
        <b/>
        <sz val="10"/>
        <color indexed="8"/>
        <rFont val="Times New Roman"/>
        <family val="1"/>
      </rPr>
      <t xml:space="preserve">КБК 017 111 05013 13 0000 120. </t>
    </r>
    <r>
      <rPr>
        <sz val="10"/>
        <color indexed="8"/>
        <rFont val="Times New Roman"/>
        <family val="1"/>
      </rPr>
      <t>Процент от плана поступления доходов</t>
    </r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</si>
  <si>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учреждений). </t>
    </r>
    <r>
      <rPr>
        <b/>
        <sz val="10"/>
        <color indexed="8"/>
        <rFont val="Times New Roman"/>
        <family val="1"/>
      </rPr>
      <t>КБК 017 111 05025 05 0000 120.</t>
    </r>
    <r>
      <rPr>
        <sz val="10"/>
        <color indexed="8"/>
        <rFont val="Times New Roman"/>
        <family val="1"/>
      </rPr>
      <t xml:space="preserve"> Процент от плана поступления доходов</t>
    </r>
  </si>
  <si>
    <r>
  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поселений. </t>
    </r>
    <r>
      <rPr>
        <b/>
        <sz val="10"/>
        <color indexed="8"/>
        <rFont val="Times New Roman"/>
        <family val="1"/>
      </rPr>
      <t>КБК 017 114 06013 13 0000 430.</t>
    </r>
    <r>
      <rPr>
        <sz val="10"/>
        <color indexed="8"/>
        <rFont val="Times New Roman"/>
        <family val="1"/>
      </rPr>
      <t xml:space="preserve"> Процент от плана поступления доходов</t>
    </r>
  </si>
  <si>
    <r>
  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учреждений). </t>
    </r>
    <r>
      <rPr>
        <b/>
        <sz val="10"/>
        <color indexed="8"/>
        <rFont val="Times New Roman"/>
        <family val="1"/>
      </rPr>
      <t>КБК 017 114 06025 05 0000 430.</t>
    </r>
    <r>
      <rPr>
        <sz val="10"/>
        <color indexed="8"/>
        <rFont val="Times New Roman"/>
        <family val="1"/>
      </rPr>
      <t xml:space="preserve"> Процент от плана поступления доходов</t>
    </r>
  </si>
  <si>
    <t>Доходы, получаемые в виде арендной платы за земельные участки, государственная собственность на которые не разграниче-на и которые расположены в границах сельских поселений, а также средства от продажи права на заключение договоров аренды указанных земельных участков. Процент от плана поступления доходов</t>
  </si>
  <si>
    <t xml:space="preserve"> КБК не используется</t>
  </si>
  <si>
    <t>Доля расходов, направленных на формирование резервного фонда администрации Волосовского муниципального района, от общего объема собственных доходов районного бюджета</t>
  </si>
  <si>
    <t>организация и проведение занятий по ПДД с учащимися средних и старших классов на базе стационарного автогородка.</t>
  </si>
  <si>
    <t>Коэффициент «рождаемости» субъектов МСП (по данным Единого реестра субъектов малого и среднего предпринимательства)</t>
  </si>
  <si>
    <t xml:space="preserve">Количество отчетов по форме 1-ЛЕНОБЛ (ПСОБ), всего
</t>
  </si>
  <si>
    <t>Не более    15%</t>
  </si>
  <si>
    <t>Не более 3%</t>
  </si>
  <si>
    <t>Доля структурных  подразделений администрации Волосовского муниципальногорайона, охваченных мониторингом качества финансового менеджмента ГРБС</t>
  </si>
  <si>
    <t>Число субъектов малого и среднего предпринимательства в расчете на 1 тыс. человек населения</t>
  </si>
  <si>
    <t xml:space="preserve"> Не менее 95% и не более 110%</t>
  </si>
  <si>
    <t xml:space="preserve">Доля кредиторской задолженности в расходах консолидированного бюджета </t>
  </si>
  <si>
    <t>Количество мастер-классов при участии мастеров народных художественных промыслов и ремесел</t>
  </si>
  <si>
    <t>93,3 по итогам 2017 года</t>
  </si>
  <si>
    <t>мин.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</si>
  <si>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</si>
  <si>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поселений. Процент от плана поступления доходов</t>
  </si>
  <si>
    <t>Количество проверок в рамках муниципального земельного контроля</t>
  </si>
  <si>
    <t>Кол-во в год</t>
  </si>
  <si>
    <t>Количество аукционов на право заключения договоров на установку и эксплуатаци</t>
  </si>
  <si>
    <t>Количество плоскостных спортивных сооружений, в отношении которых выполнены работы по строительству, реконструкции и капитальному ремонту</t>
  </si>
  <si>
    <t>Не планируется к проведению в 2019</t>
  </si>
  <si>
    <t>Комитет образования АМО ВМР ЛО</t>
  </si>
  <si>
    <t xml:space="preserve"> Администрация МО Волосовский муниципальный район ЛО</t>
  </si>
  <si>
    <t>Отдел ЗАГС АМО ВМР ЛО</t>
  </si>
  <si>
    <t>Отдел экономического развития и инвестиционной деятельности, потребительского рынка, развития малого и среднего бизнеса  АМО ВМР ЛО</t>
  </si>
  <si>
    <t>Сектор информатизации   АМО ВМР ЛО</t>
  </si>
  <si>
    <t>Комитет по управлению муницпальным имуществом АМО ВМР ЛО</t>
  </si>
  <si>
    <t>Сектор учёта и отчётности         АМО ВМР ЛО</t>
  </si>
  <si>
    <t>Комитет по городскому хозяйству  АМО ВМР ЛО</t>
  </si>
  <si>
    <t>Отдел  капитального строительства АМО ВМР ЛО</t>
  </si>
  <si>
    <t>Отдел ЖКХ АМО ВМР ЛО</t>
  </si>
  <si>
    <t>Комитет финансов         АМО ВМР ЛО</t>
  </si>
  <si>
    <t>Сектор кадров  АМО ВМР ЛО</t>
  </si>
  <si>
    <t>Отдел сельского хозяйства      АМО ВМР ЛО</t>
  </si>
  <si>
    <t>Отдел по молодежной политике, культуре, спорту и туризму         АМО ВМР ЛО</t>
  </si>
  <si>
    <t>Отдел по молодежной политике, культуре, спорту и туризму        АМО ВМР ЛО</t>
  </si>
  <si>
    <t>Охват детей, занимающихся в организациях дополнительного образования технической и естественно- научной направленности, в общей численности от 5 до 18 лет.</t>
  </si>
  <si>
    <t>Охват обучающихся по программам дополнительного образования, участвующих в олимпиадах и конкурсах регионального, федерального, международного уровня, в общей численности обучающихся по программам дополнительного образования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</si>
  <si>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</t>
  </si>
  <si>
    <t>Численность занятых в сфере малого и среднего предпринимательства, включая индивидуальных предпринимателей</t>
  </si>
  <si>
    <t>Количество объектов недвижимого муниципального имущества Волосовского муниципального района, переданного во владение (пользование) субъектам малого и среднего предпринимательства, в том числе: количество объектов недвижимого муниципального имущества Волосовского района переданного во владение по муниципальной преференции</t>
  </si>
  <si>
    <t>Не менее 80 % поселений, получивших  максимальное значение комплексной оценки (I - II степень качества)</t>
  </si>
  <si>
    <t>Доля доступных для инвалидов зданий образовательных учреждений</t>
  </si>
  <si>
    <t>Доля доступных для инвалидов зданий учреждений, оказывающих услуги населению, находящихся в сосбтвенности муниципального района</t>
  </si>
  <si>
    <t>Количество субъектов малого и среднего предпринимательства, получивших имущественную поддержку, в том числе : количество субъектов малого и среднего предпринимательства, получивших имущественную поддержку по муниципальной преференции</t>
  </si>
  <si>
    <t>Подпрограмма 3. «Развитие системы дополнительного  образования в Волосовском  муниципальном районе"</t>
  </si>
  <si>
    <t>тыс.чел.</t>
  </si>
  <si>
    <t>Увеличение количества объектов в перечне муниципального имущества, предназначенного для предоставления во владение и(или)пользование субъектам малого и среднего предпринимательства и организациям,образующим инфраструктуру поддержки субъектов малого и среднего предпринимательства, к предыдущему году</t>
  </si>
  <si>
    <t>Доля граждан, получивших единовременную денежную выплату на проведение капитального ремонта и завершивших его проведение, от общего числа получивших единовременную денежную выплату</t>
  </si>
  <si>
    <t>Отчетный период: январь - декабрь 2019 года</t>
  </si>
  <si>
    <t>Подпрограмма 2. Совершенствование социальной поддержки семьи и детей в Волосовском муниципальном районе Ленинградской области»</t>
  </si>
  <si>
    <t>Подпрограмма 3. "Социальная поддержка граждан пожилого возраста и инвалидов в Волосовском муниципальном районе Ленинградской области"</t>
  </si>
  <si>
    <t>Подпрограмма 4. "Формирование доступной среды жизнедеятельности для инвалидов в Волосовском муниципальном районе Ленинградской области"</t>
  </si>
  <si>
    <t>Подпрограмма 5. «Развитие физической культуры и спорта в Волосовском муниципальном районе Ленинградской области»</t>
  </si>
  <si>
    <t>Подпрограмма 6. «Стабилизация и повышение рождаемости, укрепление семьи, поддержка материнства и детства в Волосовском муниципальном районе Ленинградской области»</t>
  </si>
  <si>
    <t>Подпрограмма 7. «Развитие молодежной политики в Волосовском муниципальном районе Ленинградской области»</t>
  </si>
  <si>
    <t>1) Сведения о фактически достигнутых значениях показателей (индикаторов) муниципальных программ МО Волосовский муниципальный район Ленинградской области  в январе - декабре 2019 года в 1 экз. на 9 л.</t>
  </si>
  <si>
    <t>1) Информация о ходе реализации муниципальных программ МО Волосовский муниципальный район Ленинградской области в январе - декабре 2019 года в 1 экз. на 2 л.</t>
  </si>
  <si>
    <t>Подпрограмма 2. "Совершенствование социальной поддержки семьи и детей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</si>
  <si>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Подпрограмма 3."Социальная поддержка граждан пожилого возраста и инвалидов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</si>
  <si>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Подпрограмма 4."Формирование доступной среды жизнедеятельности для инвалидов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</si>
  <si>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Подпрограмма 5 "Развитие физической культуры и спорта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</si>
  <si>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 xml:space="preserve">Подпрограмма 6 «Стабилизация и повышение рождаемости, 
укрепление семьи,  поддержка материнства и детства в Волосовском муниципальном районе Ленинградской области»  МП «Демографическое развитие Волосовского муниципального района Ленинградской области»
</t>
  </si>
  <si>
    <t>Подпрограмма 7. "Развитие молодежной политики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</si>
  <si>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Количество мероприятий по гражданско-патриотическому и духовно-нравственному воспитанию молодёжи.</t>
  </si>
  <si>
    <t>Количество  молодежных культурно-массовых и профилактических мероприятий</t>
  </si>
  <si>
    <t>Количество молодежных мероприятий спортивной направленности.</t>
  </si>
  <si>
    <t>Доля  молодежи, принимающей участие в массовых мероприятиях спортивной направленности.</t>
  </si>
  <si>
    <t xml:space="preserve"> Не менее 95 % по итогам года </t>
  </si>
  <si>
    <t>не менее 50</t>
  </si>
  <si>
    <t>не менее 60</t>
  </si>
  <si>
    <t>Доходы от реализации иного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</si>
  <si>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Муниципальная программа «Муниципальное управление муниципального образования Волосовский муниципальный район Ленинградской области» </t>
  </si>
  <si>
    <t xml:space="preserve">Муниципальная программа «Формирование законопослушного поведения участников дорожного движения в муниципальном образовании Волосовский муниципальный район на 2019-2022 годы» </t>
  </si>
  <si>
    <t>7</t>
  </si>
  <si>
    <t>7.1</t>
  </si>
  <si>
    <t>Формирование законопослушного поведения участников дорожного движения в муниципальном образовании Волосовский муниципальный район</t>
  </si>
  <si>
    <t>Количество погибших в ДТП</t>
  </si>
  <si>
    <t>Количество раненых в ДТП</t>
  </si>
  <si>
    <t>Количество раненых в ДТП несовершеннолетних</t>
  </si>
  <si>
    <t>Общее количество ДТП</t>
  </si>
  <si>
    <t>Количество приобретенных муниципальных квартир</t>
  </si>
  <si>
    <t xml:space="preserve">Количество специалистов бюджетной сферы, которым предоставлено муниципальное жилье  </t>
  </si>
  <si>
    <t>Количество физических лиц - участников регионального проекта "Популяризация предпринимательства", занятых в сфере МСП, по итогам участия в региональном проекте,нарастающим итогом</t>
  </si>
  <si>
    <t>Количество обученных основам ведения бизнеса, финансовой грамотности и иным навыкам предпринимательской деятельности в рамках регионального проекта "Популяризация предпринимательства", нарастающим итогом</t>
  </si>
  <si>
    <t>Количество физических лиц - участников регионального проекта "Популяризация предпринимательства", нарастающим итогом</t>
  </si>
  <si>
    <t>Количество вновь созданных  субъектов МСП участниками регионального проекта "Популяризация предпринимательства",нарастающим итогом</t>
  </si>
  <si>
    <t>первый заместитель главы администрации</t>
  </si>
  <si>
    <t>_________________ С.Д. Ушаков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</si>
</sst>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justify" vertical="top" wrapText="1"/>
    </xf>
    <xf numFmtId="16" fontId="57" fillId="0" borderId="0" xfId="0" applyNumberFormat="1" applyFont="1" applyBorder="1" applyAlignment="1">
      <alignment horizontal="justify" vertical="top" wrapText="1"/>
    </xf>
    <xf numFmtId="0" fontId="56" fillId="0" borderId="0" xfId="0" applyFont="1" applyBorder="1" applyAlignment="1">
      <alignment horizontal="justify" vertical="top" wrapText="1"/>
    </xf>
    <xf numFmtId="14" fontId="56" fillId="0" borderId="0" xfId="0" applyNumberFormat="1" applyFont="1" applyBorder="1" applyAlignment="1">
      <alignment horizontal="justify" vertical="top" wrapText="1"/>
    </xf>
    <xf numFmtId="0" fontId="58" fillId="0" borderId="0" xfId="0" applyFont="1" applyBorder="1" applyAlignment="1">
      <alignment horizontal="justify" vertical="top" wrapText="1"/>
    </xf>
    <xf numFmtId="0" fontId="58" fillId="0" borderId="0" xfId="0" applyFont="1" applyBorder="1" applyAlignment="1">
      <alignment horizontal="left" wrapText="1"/>
    </xf>
    <xf numFmtId="0" fontId="59" fillId="0" borderId="0" xfId="0" applyFont="1" applyBorder="1" applyAlignment="1">
      <alignment horizontal="justify" vertical="top" wrapText="1"/>
    </xf>
    <xf numFmtId="0" fontId="56" fillId="0" borderId="0" xfId="0" applyFont="1" applyBorder="1" applyAlignment="1">
      <alignment vertical="top" wrapText="1"/>
    </xf>
    <xf numFmtId="16" fontId="56" fillId="0" borderId="0" xfId="0" applyNumberFormat="1" applyFont="1" applyBorder="1" applyAlignment="1">
      <alignment horizontal="justify" vertical="top" wrapText="1"/>
    </xf>
    <xf numFmtId="0" fontId="60" fillId="0" borderId="0" xfId="0" applyFont="1" applyBorder="1" applyAlignment="1">
      <alignment horizontal="justify" vertical="top" wrapText="1"/>
    </xf>
    <xf numFmtId="16" fontId="61" fillId="0" borderId="0" xfId="0" applyNumberFormat="1" applyFont="1" applyBorder="1" applyAlignment="1">
      <alignment horizontal="justify" vertical="top" wrapText="1"/>
    </xf>
    <xf numFmtId="0" fontId="61" fillId="0" borderId="0" xfId="0" applyFont="1" applyBorder="1" applyAlignment="1">
      <alignment vertical="top" wrapText="1"/>
    </xf>
    <xf numFmtId="14" fontId="58" fillId="0" borderId="0" xfId="0" applyNumberFormat="1" applyFont="1" applyBorder="1" applyAlignment="1">
      <alignment horizontal="justify" vertical="top" wrapText="1"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 textRotation="90" wrapText="1"/>
    </xf>
    <xf numFmtId="14" fontId="56" fillId="0" borderId="0" xfId="0" applyNumberFormat="1" applyFont="1" applyBorder="1" applyAlignment="1">
      <alignment vertical="top" wrapText="1"/>
    </xf>
    <xf numFmtId="0" fontId="62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center" vertical="top" wrapText="1"/>
    </xf>
    <xf numFmtId="0" fontId="54" fillId="33" borderId="0" xfId="0" applyFont="1" applyFill="1" applyBorder="1" applyAlignment="1">
      <alignment horizontal="left" vertical="top" wrapText="1"/>
    </xf>
    <xf numFmtId="176" fontId="54" fillId="0" borderId="0" xfId="0" applyNumberFormat="1" applyFont="1" applyBorder="1" applyAlignment="1">
      <alignment vertical="top" wrapText="1"/>
    </xf>
    <xf numFmtId="16" fontId="54" fillId="0" borderId="0" xfId="0" applyNumberFormat="1" applyFont="1" applyBorder="1" applyAlignment="1">
      <alignment horizontal="left" vertical="top" wrapText="1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/>
    </xf>
    <xf numFmtId="174" fontId="3" fillId="0" borderId="0" xfId="33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/>
    </xf>
    <xf numFmtId="174" fontId="3" fillId="0" borderId="0" xfId="33" applyNumberFormat="1" applyFont="1" applyFill="1" applyBorder="1" applyAlignment="1">
      <alignment horizontal="center" vertical="center"/>
      <protection/>
    </xf>
    <xf numFmtId="0" fontId="6" fillId="0" borderId="0" xfId="33" applyFont="1">
      <alignment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0" fontId="63" fillId="0" borderId="0" xfId="0" applyFont="1" applyBorder="1" applyAlignment="1">
      <alignment wrapText="1"/>
    </xf>
    <xf numFmtId="176" fontId="54" fillId="0" borderId="0" xfId="0" applyNumberFormat="1" applyFont="1" applyAlignment="1">
      <alignment/>
    </xf>
    <xf numFmtId="49" fontId="54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wrapText="1"/>
    </xf>
    <xf numFmtId="0" fontId="54" fillId="0" borderId="0" xfId="0" applyNumberFormat="1" applyFont="1" applyAlignment="1">
      <alignment horizontal="center" vertical="center"/>
    </xf>
    <xf numFmtId="175" fontId="54" fillId="0" borderId="0" xfId="0" applyNumberFormat="1" applyFont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6" fillId="0" borderId="12" xfId="0" applyNumberFormat="1" applyFont="1" applyBorder="1" applyAlignment="1">
      <alignment horizontal="center" vertical="center" wrapText="1"/>
    </xf>
    <xf numFmtId="0" fontId="54" fillId="0" borderId="13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6" fillId="0" borderId="13" xfId="0" applyNumberFormat="1" applyFont="1" applyBorder="1" applyAlignment="1">
      <alignment horizontal="center" vertical="center" wrapText="1"/>
    </xf>
    <xf numFmtId="0" fontId="56" fillId="0" borderId="14" xfId="0" applyNumberFormat="1" applyFont="1" applyBorder="1" applyAlignment="1">
      <alignment horizontal="center" vertical="center" wrapText="1"/>
    </xf>
    <xf numFmtId="0" fontId="56" fillId="34" borderId="10" xfId="0" applyNumberFormat="1" applyFont="1" applyFill="1" applyBorder="1" applyAlignment="1">
      <alignment horizontal="center" vertical="center" wrapText="1"/>
    </xf>
    <xf numFmtId="175" fontId="54" fillId="0" borderId="0" xfId="0" applyNumberFormat="1" applyFont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75" fontId="54" fillId="0" borderId="0" xfId="0" applyNumberFormat="1" applyFont="1" applyFill="1" applyBorder="1" applyAlignment="1">
      <alignment horizontal="center" vertical="center" wrapText="1"/>
    </xf>
    <xf numFmtId="0" fontId="58" fillId="34" borderId="10" xfId="0" applyNumberFormat="1" applyFont="1" applyFill="1" applyBorder="1" applyAlignment="1">
      <alignment horizontal="center" vertical="center" wrapText="1"/>
    </xf>
    <xf numFmtId="0" fontId="54" fillId="34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/>
    </xf>
    <xf numFmtId="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justify" wrapText="1"/>
    </xf>
    <xf numFmtId="0" fontId="54" fillId="0" borderId="10" xfId="0" applyFont="1" applyFill="1" applyBorder="1" applyAlignment="1">
      <alignment vertical="top" wrapText="1"/>
    </xf>
    <xf numFmtId="0" fontId="3" fillId="0" borderId="10" xfId="33" applyFont="1" applyFill="1" applyBorder="1" applyAlignment="1">
      <alignment horizontal="center" vertical="center"/>
      <protection/>
    </xf>
    <xf numFmtId="175" fontId="54" fillId="0" borderId="10" xfId="0" applyNumberFormat="1" applyFont="1" applyFill="1" applyBorder="1" applyAlignment="1">
      <alignment horizontal="center" vertical="center" wrapText="1"/>
    </xf>
    <xf numFmtId="175" fontId="54" fillId="0" borderId="11" xfId="0" applyNumberFormat="1" applyFont="1" applyFill="1" applyBorder="1" applyAlignment="1">
      <alignment horizontal="center" vertical="center" wrapText="1"/>
    </xf>
    <xf numFmtId="175" fontId="54" fillId="0" borderId="13" xfId="0" applyNumberFormat="1" applyFont="1" applyFill="1" applyBorder="1" applyAlignment="1">
      <alignment horizontal="center" vertical="center" wrapText="1"/>
    </xf>
    <xf numFmtId="175" fontId="54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 wrapText="1"/>
    </xf>
    <xf numFmtId="175" fontId="5" fillId="0" borderId="13" xfId="0" applyNumberFormat="1" applyFont="1" applyFill="1" applyBorder="1" applyAlignment="1">
      <alignment horizontal="center" vertical="center" wrapText="1"/>
    </xf>
    <xf numFmtId="175" fontId="5" fillId="0" borderId="14" xfId="0" applyNumberFormat="1" applyFont="1" applyFill="1" applyBorder="1" applyAlignment="1">
      <alignment horizontal="center" vertical="center" wrapText="1"/>
    </xf>
    <xf numFmtId="175" fontId="54" fillId="0" borderId="12" xfId="0" applyNumberFormat="1" applyFont="1" applyFill="1" applyBorder="1" applyAlignment="1">
      <alignment horizontal="center" vertical="center" wrapText="1"/>
    </xf>
    <xf numFmtId="0" fontId="8" fillId="0" borderId="10" xfId="33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2" xfId="0" applyNumberFormat="1" applyFont="1" applyFill="1" applyBorder="1" applyAlignment="1">
      <alignment horizontal="center" vertical="center" wrapText="1"/>
    </xf>
    <xf numFmtId="0" fontId="56" fillId="34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vertical="top" wrapText="1"/>
    </xf>
    <xf numFmtId="9" fontId="62" fillId="0" borderId="10" xfId="0" applyNumberFormat="1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175" fontId="54" fillId="34" borderId="11" xfId="0" applyNumberFormat="1" applyFont="1" applyFill="1" applyBorder="1" applyAlignment="1">
      <alignment horizontal="center" vertical="center" wrapText="1"/>
    </xf>
    <xf numFmtId="175" fontId="54" fillId="34" borderId="14" xfId="0" applyNumberFormat="1" applyFont="1" applyFill="1" applyBorder="1" applyAlignment="1">
      <alignment horizontal="center" vertical="center" wrapText="1"/>
    </xf>
    <xf numFmtId="0" fontId="56" fillId="34" borderId="11" xfId="0" applyNumberFormat="1" applyFont="1" applyFill="1" applyBorder="1" applyAlignment="1">
      <alignment horizontal="center" vertical="center" wrapText="1"/>
    </xf>
    <xf numFmtId="0" fontId="56" fillId="34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" fillId="0" borderId="10" xfId="33" applyFont="1" applyFill="1" applyBorder="1" applyAlignment="1">
      <alignment horizontal="left" vertical="center" wrapText="1"/>
      <protection/>
    </xf>
    <xf numFmtId="174" fontId="3" fillId="0" borderId="10" xfId="33" applyNumberFormat="1" applyFont="1" applyFill="1" applyBorder="1" applyAlignment="1">
      <alignment horizontal="center" vertical="center" wrapText="1"/>
      <protection/>
    </xf>
    <xf numFmtId="174" fontId="3" fillId="0" borderId="10" xfId="33" applyNumberFormat="1" applyFont="1" applyFill="1" applyBorder="1" applyAlignment="1">
      <alignment horizontal="center" vertical="center"/>
      <protection/>
    </xf>
    <xf numFmtId="176" fontId="5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top" wrapText="1"/>
    </xf>
    <xf numFmtId="1" fontId="5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/>
    </xf>
    <xf numFmtId="0" fontId="62" fillId="0" borderId="10" xfId="0" applyFont="1" applyFill="1" applyBorder="1" applyAlignment="1">
      <alignment vertical="top" wrapText="1"/>
    </xf>
    <xf numFmtId="0" fontId="56" fillId="0" borderId="0" xfId="0" applyNumberFormat="1" applyFont="1" applyAlignment="1">
      <alignment horizontal="center" vertical="center"/>
    </xf>
    <xf numFmtId="176" fontId="56" fillId="0" borderId="0" xfId="0" applyNumberFormat="1" applyFont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wrapText="1"/>
    </xf>
    <xf numFmtId="0" fontId="3" fillId="0" borderId="10" xfId="33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8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6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wrapText="1"/>
    </xf>
    <xf numFmtId="0" fontId="54" fillId="0" borderId="16" xfId="0" applyFont="1" applyFill="1" applyBorder="1" applyAlignment="1">
      <alignment horizontal="center" vertical="center" wrapText="1"/>
    </xf>
    <xf numFmtId="174" fontId="62" fillId="0" borderId="10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76" fontId="55" fillId="34" borderId="0" xfId="0" applyNumberFormat="1" applyFont="1" applyFill="1" applyBorder="1" applyAlignment="1">
      <alignment horizontal="center" vertical="center" wrapText="1"/>
    </xf>
    <xf numFmtId="176" fontId="12" fillId="34" borderId="0" xfId="33" applyNumberFormat="1" applyFont="1" applyFill="1" applyBorder="1" applyAlignment="1">
      <alignment horizontal="center" vertical="center" wrapText="1"/>
      <protection/>
    </xf>
    <xf numFmtId="176" fontId="55" fillId="34" borderId="0" xfId="0" applyNumberFormat="1" applyFont="1" applyFill="1" applyAlignment="1">
      <alignment horizontal="center" vertical="center"/>
    </xf>
    <xf numFmtId="0" fontId="54" fillId="0" borderId="0" xfId="0" applyFont="1" applyAlignment="1">
      <alignment vertical="top" wrapText="1"/>
    </xf>
    <xf numFmtId="10" fontId="54" fillId="0" borderId="0" xfId="0" applyNumberFormat="1" applyFont="1" applyAlignment="1">
      <alignment vertical="top" wrapText="1"/>
    </xf>
    <xf numFmtId="176" fontId="55" fillId="34" borderId="0" xfId="0" applyNumberFormat="1" applyFont="1" applyFill="1" applyAlignment="1">
      <alignment horizontal="center" vertical="center" wrapText="1"/>
    </xf>
    <xf numFmtId="176" fontId="54" fillId="0" borderId="0" xfId="0" applyNumberFormat="1" applyFont="1" applyAlignment="1">
      <alignment wrapText="1"/>
    </xf>
    <xf numFmtId="176" fontId="54" fillId="0" borderId="0" xfId="0" applyNumberFormat="1" applyFont="1" applyAlignment="1">
      <alignment horizontal="center" vertical="top"/>
    </xf>
    <xf numFmtId="10" fontId="0" fillId="0" borderId="0" xfId="0" applyNumberFormat="1" applyAlignment="1">
      <alignment horizontal="center" vertical="center"/>
    </xf>
    <xf numFmtId="10" fontId="56" fillId="0" borderId="0" xfId="0" applyNumberFormat="1" applyFont="1" applyAlignment="1">
      <alignment horizontal="center" vertical="center"/>
    </xf>
    <xf numFmtId="176" fontId="54" fillId="0" borderId="0" xfId="0" applyNumberFormat="1" applyFont="1" applyAlignment="1">
      <alignment horizontal="center" vertical="top" wrapText="1"/>
    </xf>
    <xf numFmtId="0" fontId="54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top" wrapText="1"/>
    </xf>
    <xf numFmtId="176" fontId="54" fillId="0" borderId="0" xfId="0" applyNumberFormat="1" applyFont="1" applyBorder="1" applyAlignment="1">
      <alignment horizontal="right" vertical="top" wrapText="1"/>
    </xf>
    <xf numFmtId="0" fontId="54" fillId="35" borderId="10" xfId="0" applyFont="1" applyFill="1" applyBorder="1" applyAlignment="1">
      <alignment horizontal="center" vertical="center"/>
    </xf>
    <xf numFmtId="176" fontId="54" fillId="35" borderId="0" xfId="0" applyNumberFormat="1" applyFont="1" applyFill="1" applyAlignment="1">
      <alignment horizontal="center" vertical="top"/>
    </xf>
    <xf numFmtId="0" fontId="54" fillId="35" borderId="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top" wrapText="1"/>
    </xf>
    <xf numFmtId="0" fontId="62" fillId="35" borderId="10" xfId="0" applyFont="1" applyFill="1" applyBorder="1" applyAlignment="1">
      <alignment horizontal="left" vertical="center" wrapText="1"/>
    </xf>
    <xf numFmtId="0" fontId="62" fillId="35" borderId="10" xfId="0" applyFont="1" applyFill="1" applyBorder="1" applyAlignment="1">
      <alignment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/>
    </xf>
    <xf numFmtId="0" fontId="54" fillId="35" borderId="10" xfId="0" applyFont="1" applyFill="1" applyBorder="1" applyAlignment="1">
      <alignment horizontal="left" vertical="top" wrapText="1"/>
    </xf>
    <xf numFmtId="0" fontId="54" fillId="35" borderId="10" xfId="0" applyFont="1" applyFill="1" applyBorder="1" applyAlignment="1">
      <alignment horizontal="justify" vertical="top" wrapText="1"/>
    </xf>
    <xf numFmtId="0" fontId="54" fillId="35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35" borderId="1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wrapText="1"/>
    </xf>
    <xf numFmtId="175" fontId="54" fillId="0" borderId="10" xfId="0" applyNumberFormat="1" applyFont="1" applyFill="1" applyBorder="1" applyAlignment="1">
      <alignment horizontal="center" vertical="center"/>
    </xf>
    <xf numFmtId="174" fontId="54" fillId="0" borderId="10" xfId="0" applyNumberFormat="1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justify" vertical="top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7" xfId="33" applyFont="1" applyBorder="1" applyAlignment="1">
      <alignment horizontal="left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36" borderId="17" xfId="33" applyFont="1" applyFill="1" applyBorder="1" applyAlignment="1">
      <alignment horizontal="center" vertical="center" wrapText="1"/>
      <protection/>
    </xf>
    <xf numFmtId="0" fontId="3" fillId="0" borderId="17" xfId="33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175" fontId="54" fillId="0" borderId="15" xfId="0" applyNumberFormat="1" applyFont="1" applyFill="1" applyBorder="1" applyAlignment="1">
      <alignment horizontal="center" vertical="center" wrapText="1"/>
    </xf>
    <xf numFmtId="175" fontId="54" fillId="34" borderId="15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top" wrapText="1"/>
    </xf>
    <xf numFmtId="176" fontId="61" fillId="34" borderId="0" xfId="0" applyNumberFormat="1" applyFont="1" applyFill="1" applyAlignment="1">
      <alignment horizontal="center" vertical="center"/>
    </xf>
    <xf numFmtId="176" fontId="54" fillId="0" borderId="0" xfId="0" applyNumberFormat="1" applyFont="1" applyAlignment="1">
      <alignment horizontal="center"/>
    </xf>
    <xf numFmtId="0" fontId="62" fillId="35" borderId="10" xfId="0" applyFont="1" applyFill="1" applyBorder="1" applyAlignment="1">
      <alignment horizontal="left" vertical="top" wrapText="1"/>
    </xf>
    <xf numFmtId="9" fontId="54" fillId="35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58" fillId="34" borderId="11" xfId="0" applyNumberFormat="1" applyFont="1" applyFill="1" applyBorder="1" applyAlignment="1">
      <alignment horizontal="center" vertical="center" wrapText="1"/>
    </xf>
    <xf numFmtId="0" fontId="58" fillId="34" borderId="15" xfId="0" applyNumberFormat="1" applyFont="1" applyFill="1" applyBorder="1" applyAlignment="1">
      <alignment horizontal="center" vertical="center" wrapText="1"/>
    </xf>
    <xf numFmtId="0" fontId="58" fillId="34" borderId="18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14" fontId="58" fillId="0" borderId="0" xfId="0" applyNumberFormat="1" applyFont="1" applyAlignment="1">
      <alignment horizontal="right" vertical="center"/>
    </xf>
    <xf numFmtId="0" fontId="58" fillId="0" borderId="0" xfId="0" applyNumberFormat="1" applyFont="1" applyAlignment="1">
      <alignment horizontal="right" vertical="center"/>
    </xf>
    <xf numFmtId="0" fontId="56" fillId="0" borderId="12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4" xfId="0" applyNumberFormat="1" applyFont="1" applyBorder="1" applyAlignment="1">
      <alignment horizontal="center" vertical="center" wrapText="1"/>
    </xf>
    <xf numFmtId="0" fontId="56" fillId="0" borderId="13" xfId="0" applyNumberFormat="1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top" wrapText="1"/>
    </xf>
    <xf numFmtId="175" fontId="56" fillId="34" borderId="11" xfId="0" applyNumberFormat="1" applyFont="1" applyFill="1" applyBorder="1" applyAlignment="1">
      <alignment horizontal="center" vertical="center" wrapText="1"/>
    </xf>
    <xf numFmtId="175" fontId="56" fillId="34" borderId="15" xfId="0" applyNumberFormat="1" applyFont="1" applyFill="1" applyBorder="1" applyAlignment="1">
      <alignment horizontal="center" vertical="center" wrapText="1"/>
    </xf>
    <xf numFmtId="175" fontId="56" fillId="34" borderId="18" xfId="0" applyNumberFormat="1" applyFont="1" applyFill="1" applyBorder="1" applyAlignment="1">
      <alignment horizontal="center" vertical="center" wrapText="1"/>
    </xf>
    <xf numFmtId="175" fontId="56" fillId="34" borderId="19" xfId="0" applyNumberFormat="1" applyFont="1" applyFill="1" applyBorder="1" applyAlignment="1">
      <alignment horizontal="center" vertical="center" wrapText="1"/>
    </xf>
    <xf numFmtId="0" fontId="58" fillId="34" borderId="10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Alignment="1">
      <alignment horizontal="center" vertical="center" wrapText="1"/>
    </xf>
    <xf numFmtId="0" fontId="58" fillId="0" borderId="20" xfId="0" applyNumberFormat="1" applyFont="1" applyBorder="1" applyAlignment="1">
      <alignment horizontal="left" vertical="center"/>
    </xf>
    <xf numFmtId="0" fontId="56" fillId="34" borderId="10" xfId="0" applyNumberFormat="1" applyFont="1" applyFill="1" applyBorder="1" applyAlignment="1">
      <alignment horizontal="center" vertical="center" wrapText="1"/>
    </xf>
    <xf numFmtId="0" fontId="56" fillId="34" borderId="14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3" fillId="0" borderId="10" xfId="33" applyFont="1" applyFill="1" applyBorder="1" applyAlignment="1">
      <alignment horizontal="center" vertical="center" wrapText="1"/>
      <protection/>
    </xf>
    <xf numFmtId="0" fontId="11" fillId="34" borderId="10" xfId="33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wrapText="1"/>
    </xf>
    <xf numFmtId="0" fontId="11" fillId="34" borderId="10" xfId="33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wrapText="1"/>
    </xf>
    <xf numFmtId="0" fontId="54" fillId="0" borderId="20" xfId="0" applyFont="1" applyBorder="1" applyAlignment="1">
      <alignment horizontal="left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9" xfId="55"/>
    <cellStyle name="Обычный 2" xfId="56"/>
    <cellStyle name="Обычный 2 2" xfId="57"/>
    <cellStyle name="Обычный 52" xfId="58"/>
    <cellStyle name="Обычный 53" xfId="59"/>
    <cellStyle name="Обычный 61" xfId="60"/>
    <cellStyle name="Обычный 62" xfId="61"/>
    <cellStyle name="Обычный 63" xfId="62"/>
    <cellStyle name="Обычный 64" xfId="63"/>
    <cellStyle name="Обычный 65" xfId="64"/>
    <cellStyle name="Обычный 66" xfId="65"/>
    <cellStyle name="Обычный 67" xfId="66"/>
    <cellStyle name="Обычный 68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="115" zoomScaleNormal="115" zoomScalePageLayoutView="0" workbookViewId="0" topLeftCell="A1">
      <selection activeCell="A8" sqref="A8:O8"/>
    </sheetView>
  </sheetViews>
  <sheetFormatPr defaultColWidth="9.140625" defaultRowHeight="15"/>
  <cols>
    <col min="1" max="1" width="3.00390625" style="1" customWidth="1"/>
    <col min="2" max="2" width="22.00390625" style="1" customWidth="1"/>
    <col min="3" max="3" width="15.140625" style="1" customWidth="1"/>
    <col min="4" max="4" width="9.140625" style="1" bestFit="1" customWidth="1"/>
    <col min="5" max="5" width="9.140625" style="1" customWidth="1"/>
    <col min="6" max="6" width="11.140625" style="1" customWidth="1"/>
    <col min="7" max="7" width="7.28125" style="1" customWidth="1"/>
    <col min="8" max="8" width="7.8515625" style="1" customWidth="1"/>
    <col min="9" max="9" width="9.140625" style="1" customWidth="1"/>
    <col min="10" max="10" width="10.8515625" style="1" bestFit="1" customWidth="1"/>
    <col min="11" max="11" width="7.7109375" style="1" customWidth="1"/>
    <col min="12" max="12" width="8.57421875" style="1" customWidth="1"/>
    <col min="13" max="13" width="9.140625" style="1" bestFit="1" customWidth="1"/>
    <col min="14" max="14" width="8.8515625" style="1" customWidth="1"/>
    <col min="15" max="15" width="7.421875" style="1" customWidth="1"/>
    <col min="16" max="16" width="9.140625" style="1" customWidth="1"/>
    <col min="17" max="17" width="10.140625" style="1" bestFit="1" customWidth="1"/>
    <col min="18" max="18" width="9.140625" style="1" customWidth="1"/>
    <col min="19" max="19" width="10.140625" style="1" bestFit="1" customWidth="1"/>
    <col min="20" max="16384" width="9.140625" style="1" customWidth="1"/>
  </cols>
  <sheetData>
    <row r="1" spans="1:15" ht="15.75">
      <c r="A1" s="213" t="s">
        <v>222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5.75">
      <c r="A2" s="213" t="s">
        <v>462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5.75">
      <c r="A3" s="213" t="s">
        <v>355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5.75">
      <c r="A4" s="213" t="s">
        <v>356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5.75">
      <c r="A5" s="213" t="s">
        <v>223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1:15" ht="15.75">
      <c r="A6" s="213" t="s">
        <v>463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</row>
    <row r="7" spans="1:15" ht="15.75">
      <c r="A7" s="212">
        <v>43880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</row>
    <row r="8" spans="1:15" ht="38.25" customHeight="1">
      <c r="A8" s="225" t="s">
        <v>357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1:6" ht="15.75">
      <c r="A9" s="226" t="s">
        <v>424</v>
      </c>
      <c r="B9" s="226"/>
      <c r="C9" s="226"/>
      <c r="D9" s="226"/>
      <c r="E9" s="226"/>
      <c r="F9" s="226"/>
    </row>
    <row r="10" spans="1:15" ht="74.25" customHeight="1">
      <c r="A10" s="215" t="s">
        <v>0</v>
      </c>
      <c r="B10" s="215" t="s">
        <v>1</v>
      </c>
      <c r="C10" s="215" t="s">
        <v>2</v>
      </c>
      <c r="D10" s="215" t="s">
        <v>3</v>
      </c>
      <c r="E10" s="215"/>
      <c r="F10" s="215"/>
      <c r="G10" s="230"/>
      <c r="H10" s="217" t="s">
        <v>4</v>
      </c>
      <c r="I10" s="215"/>
      <c r="J10" s="215"/>
      <c r="K10" s="216"/>
      <c r="L10" s="214" t="s">
        <v>5</v>
      </c>
      <c r="M10" s="215"/>
      <c r="N10" s="215"/>
      <c r="O10" s="216"/>
    </row>
    <row r="11" spans="1:15" ht="38.25">
      <c r="A11" s="215"/>
      <c r="B11" s="215"/>
      <c r="C11" s="215"/>
      <c r="D11" s="2" t="s">
        <v>19</v>
      </c>
      <c r="E11" s="2" t="s">
        <v>21</v>
      </c>
      <c r="F11" s="2" t="s">
        <v>6</v>
      </c>
      <c r="G11" s="56" t="s">
        <v>22</v>
      </c>
      <c r="H11" s="60" t="s">
        <v>20</v>
      </c>
      <c r="I11" s="2" t="s">
        <v>21</v>
      </c>
      <c r="J11" s="2" t="s">
        <v>6</v>
      </c>
      <c r="K11" s="61" t="s">
        <v>7</v>
      </c>
      <c r="L11" s="58" t="s">
        <v>19</v>
      </c>
      <c r="M11" s="2" t="s">
        <v>21</v>
      </c>
      <c r="N11" s="2" t="s">
        <v>6</v>
      </c>
      <c r="O11" s="61" t="s">
        <v>7</v>
      </c>
    </row>
    <row r="12" spans="1:15" ht="15">
      <c r="A12" s="55">
        <v>1</v>
      </c>
      <c r="B12" s="55">
        <v>2</v>
      </c>
      <c r="C12" s="55">
        <v>3</v>
      </c>
      <c r="D12" s="55">
        <v>6</v>
      </c>
      <c r="E12" s="55">
        <v>7</v>
      </c>
      <c r="F12" s="55">
        <v>8</v>
      </c>
      <c r="G12" s="57">
        <v>9</v>
      </c>
      <c r="H12" s="62">
        <v>10</v>
      </c>
      <c r="I12" s="55">
        <v>11</v>
      </c>
      <c r="J12" s="55">
        <v>12</v>
      </c>
      <c r="K12" s="63">
        <v>13</v>
      </c>
      <c r="L12" s="59">
        <v>14</v>
      </c>
      <c r="M12" s="55">
        <v>15</v>
      </c>
      <c r="N12" s="55">
        <v>16</v>
      </c>
      <c r="O12" s="63">
        <v>17</v>
      </c>
    </row>
    <row r="13" spans="1:15" ht="15">
      <c r="A13" s="55">
        <v>1</v>
      </c>
      <c r="B13" s="227" t="s">
        <v>23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8"/>
    </row>
    <row r="14" spans="1:19" ht="63.75">
      <c r="A14" s="113" t="s">
        <v>13</v>
      </c>
      <c r="B14" s="113" t="s">
        <v>24</v>
      </c>
      <c r="C14" s="113" t="s">
        <v>396</v>
      </c>
      <c r="D14" s="77">
        <v>0</v>
      </c>
      <c r="E14" s="77">
        <v>223415.7</v>
      </c>
      <c r="F14" s="77">
        <v>121704.1</v>
      </c>
      <c r="G14" s="78">
        <v>0</v>
      </c>
      <c r="H14" s="79">
        <v>0</v>
      </c>
      <c r="I14" s="77">
        <v>223415.7</v>
      </c>
      <c r="J14" s="77">
        <v>120945.1</v>
      </c>
      <c r="K14" s="80">
        <v>0</v>
      </c>
      <c r="L14" s="79">
        <v>0</v>
      </c>
      <c r="M14" s="77">
        <v>223415.7</v>
      </c>
      <c r="N14" s="77">
        <v>120945.1</v>
      </c>
      <c r="O14" s="80">
        <v>0</v>
      </c>
      <c r="P14" s="65"/>
      <c r="Q14" s="65"/>
      <c r="R14" s="65"/>
      <c r="S14" s="65"/>
    </row>
    <row r="15" spans="1:19" ht="76.5">
      <c r="A15" s="81" t="s">
        <v>14</v>
      </c>
      <c r="B15" s="81" t="s">
        <v>338</v>
      </c>
      <c r="C15" s="81" t="s">
        <v>396</v>
      </c>
      <c r="D15" s="82">
        <v>5345.36142</v>
      </c>
      <c r="E15" s="82">
        <v>437474.4</v>
      </c>
      <c r="F15" s="82">
        <v>147434.7</v>
      </c>
      <c r="G15" s="83">
        <v>0</v>
      </c>
      <c r="H15" s="84">
        <v>5345.36142</v>
      </c>
      <c r="I15" s="82">
        <v>437238.8</v>
      </c>
      <c r="J15" s="82">
        <v>146983.1</v>
      </c>
      <c r="K15" s="85">
        <v>0</v>
      </c>
      <c r="L15" s="84">
        <v>5345.4</v>
      </c>
      <c r="M15" s="82">
        <v>437238.8</v>
      </c>
      <c r="N15" s="82">
        <v>146983.1</v>
      </c>
      <c r="O15" s="85">
        <v>0</v>
      </c>
      <c r="P15" s="66"/>
      <c r="Q15" s="66"/>
      <c r="R15" s="66"/>
      <c r="S15" s="66"/>
    </row>
    <row r="16" spans="1:19" ht="76.5">
      <c r="A16" s="113" t="s">
        <v>15</v>
      </c>
      <c r="B16" s="113" t="s">
        <v>420</v>
      </c>
      <c r="C16" s="180" t="s">
        <v>396</v>
      </c>
      <c r="D16" s="77">
        <v>0</v>
      </c>
      <c r="E16" s="77">
        <v>1214.6</v>
      </c>
      <c r="F16" s="77">
        <v>83717.3</v>
      </c>
      <c r="G16" s="78">
        <v>0</v>
      </c>
      <c r="H16" s="79">
        <v>0</v>
      </c>
      <c r="I16" s="77">
        <v>1214.59933</v>
      </c>
      <c r="J16" s="77">
        <v>83642.5</v>
      </c>
      <c r="K16" s="80">
        <v>0</v>
      </c>
      <c r="L16" s="79">
        <v>0</v>
      </c>
      <c r="M16" s="77">
        <v>1214.6</v>
      </c>
      <c r="N16" s="77">
        <v>83642.5</v>
      </c>
      <c r="O16" s="80">
        <v>0</v>
      </c>
      <c r="P16" s="67"/>
      <c r="Q16" s="67"/>
      <c r="R16" s="67"/>
      <c r="S16" s="67"/>
    </row>
    <row r="17" spans="1:19" ht="63.75">
      <c r="A17" s="113" t="s">
        <v>16</v>
      </c>
      <c r="B17" s="146" t="s">
        <v>339</v>
      </c>
      <c r="C17" s="180" t="s">
        <v>396</v>
      </c>
      <c r="D17" s="77">
        <v>0</v>
      </c>
      <c r="E17" s="77">
        <v>4905.7</v>
      </c>
      <c r="F17" s="77">
        <v>8986.086</v>
      </c>
      <c r="G17" s="78">
        <v>0</v>
      </c>
      <c r="H17" s="79">
        <v>0</v>
      </c>
      <c r="I17" s="77">
        <v>4905.7</v>
      </c>
      <c r="J17" s="77">
        <v>8986.1</v>
      </c>
      <c r="K17" s="80">
        <v>0</v>
      </c>
      <c r="L17" s="79">
        <v>0</v>
      </c>
      <c r="M17" s="77">
        <v>4905.7</v>
      </c>
      <c r="N17" s="77">
        <v>8986.1</v>
      </c>
      <c r="O17" s="80">
        <v>0</v>
      </c>
      <c r="P17" s="67"/>
      <c r="Q17" s="67"/>
      <c r="R17" s="67"/>
      <c r="S17" s="67"/>
    </row>
    <row r="18" spans="1:19" ht="38.25">
      <c r="A18" s="113" t="s">
        <v>17</v>
      </c>
      <c r="B18" s="145" t="s">
        <v>335</v>
      </c>
      <c r="C18" s="180" t="s">
        <v>396</v>
      </c>
      <c r="D18" s="77">
        <v>0</v>
      </c>
      <c r="E18" s="77">
        <v>0</v>
      </c>
      <c r="F18" s="77">
        <v>27179.6</v>
      </c>
      <c r="G18" s="78">
        <v>0</v>
      </c>
      <c r="H18" s="79">
        <v>0</v>
      </c>
      <c r="I18" s="77">
        <v>0</v>
      </c>
      <c r="J18" s="77">
        <v>27133.1</v>
      </c>
      <c r="K18" s="80">
        <v>0</v>
      </c>
      <c r="L18" s="79">
        <v>0</v>
      </c>
      <c r="M18" s="77">
        <v>0</v>
      </c>
      <c r="N18" s="77">
        <v>27133.1</v>
      </c>
      <c r="O18" s="80">
        <v>0</v>
      </c>
      <c r="P18" s="67"/>
      <c r="Q18" s="67"/>
      <c r="R18" s="67"/>
      <c r="S18" s="67"/>
    </row>
    <row r="19" spans="1:19" ht="38.25">
      <c r="A19" s="113" t="s">
        <v>18</v>
      </c>
      <c r="B19" s="145" t="s">
        <v>336</v>
      </c>
      <c r="C19" s="180" t="s">
        <v>396</v>
      </c>
      <c r="D19" s="77">
        <v>1492</v>
      </c>
      <c r="E19" s="77">
        <v>107977.1</v>
      </c>
      <c r="F19" s="77">
        <v>0</v>
      </c>
      <c r="G19" s="78">
        <v>0</v>
      </c>
      <c r="H19" s="79">
        <v>1439.5</v>
      </c>
      <c r="I19" s="77">
        <v>100801.8</v>
      </c>
      <c r="J19" s="77">
        <v>0</v>
      </c>
      <c r="K19" s="80">
        <v>0</v>
      </c>
      <c r="L19" s="79">
        <v>1439.5</v>
      </c>
      <c r="M19" s="77">
        <v>100801.8</v>
      </c>
      <c r="N19" s="77">
        <v>0</v>
      </c>
      <c r="O19" s="80">
        <v>0</v>
      </c>
      <c r="P19" s="67"/>
      <c r="Q19" s="67"/>
      <c r="R19" s="67"/>
      <c r="S19" s="67"/>
    </row>
    <row r="20" spans="1:20" ht="25.5" customHeight="1">
      <c r="A20" s="229" t="s">
        <v>8</v>
      </c>
      <c r="B20" s="229"/>
      <c r="C20" s="229"/>
      <c r="D20" s="77">
        <f>D14+D15+D16+D17+D18+D19</f>
        <v>6837.36142</v>
      </c>
      <c r="E20" s="77">
        <f aca="true" t="shared" si="0" ref="E20:O20">E14+E15+E16+E17+E18+E19</f>
        <v>774987.5</v>
      </c>
      <c r="F20" s="77">
        <f t="shared" si="0"/>
        <v>389021.786</v>
      </c>
      <c r="G20" s="78">
        <f t="shared" si="0"/>
        <v>0</v>
      </c>
      <c r="H20" s="79">
        <f t="shared" si="0"/>
        <v>6784.86142</v>
      </c>
      <c r="I20" s="77">
        <f>I14+I15+I16+I17+I18+I19</f>
        <v>767576.59933</v>
      </c>
      <c r="J20" s="77">
        <f t="shared" si="0"/>
        <v>387689.89999999997</v>
      </c>
      <c r="K20" s="80">
        <f t="shared" si="0"/>
        <v>0</v>
      </c>
      <c r="L20" s="86">
        <f t="shared" si="0"/>
        <v>6784.9</v>
      </c>
      <c r="M20" s="77">
        <f t="shared" si="0"/>
        <v>767576.6</v>
      </c>
      <c r="N20" s="77">
        <f t="shared" si="0"/>
        <v>387689.89999999997</v>
      </c>
      <c r="O20" s="80">
        <f t="shared" si="0"/>
        <v>0</v>
      </c>
      <c r="P20" s="1" t="s">
        <v>25</v>
      </c>
      <c r="Q20" s="3">
        <f>(SUM(H14:K14)/SUM(D14:G14)+SUM(H15:K15)/SUM(D15:G15)+SUM(H16:K16)/SUM(D16:G16)+SUM(H17:K17)/SUM(D17:G17)+SUM(H18:K18)/SUM(D18:G18)+SUM(H19:K19)/SUM(D19:G19))/6</f>
        <v>0.988003339078973</v>
      </c>
      <c r="R20" s="1" t="s">
        <v>26</v>
      </c>
      <c r="S20" s="3">
        <f>(SUM(L14:O14)/SUM(D14:G14)+SUM(L15:O15)/SUM(D15:G15)+SUM(L16:O16)/SUM(D16:G16)+SUM(L17:O17)/SUM(D17:G17)+SUM(L18:O18)/SUM(D18:G18)+SUM(L19:O19)/SUM(D19:G19))/6</f>
        <v>0.9880033512873587</v>
      </c>
      <c r="T20" s="3"/>
    </row>
    <row r="21" spans="1:15" ht="15">
      <c r="A21" s="64">
        <v>2</v>
      </c>
      <c r="B21" s="227" t="s">
        <v>78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8"/>
    </row>
    <row r="22" spans="1:20" ht="89.25">
      <c r="A22" s="48" t="s">
        <v>79</v>
      </c>
      <c r="B22" s="170" t="s">
        <v>346</v>
      </c>
      <c r="C22" s="147" t="s">
        <v>397</v>
      </c>
      <c r="D22" s="77">
        <v>0</v>
      </c>
      <c r="E22" s="77">
        <v>3899.5</v>
      </c>
      <c r="F22" s="77">
        <v>14255.4</v>
      </c>
      <c r="G22" s="78">
        <v>0</v>
      </c>
      <c r="H22" s="79">
        <v>0</v>
      </c>
      <c r="I22" s="77">
        <v>3899.5</v>
      </c>
      <c r="J22" s="77">
        <v>14255.4</v>
      </c>
      <c r="K22" s="80">
        <v>0</v>
      </c>
      <c r="L22" s="79">
        <v>0</v>
      </c>
      <c r="M22" s="77">
        <v>3899.5</v>
      </c>
      <c r="N22" s="77">
        <v>14255.4</v>
      </c>
      <c r="O22" s="80">
        <v>0</v>
      </c>
      <c r="Q22" s="67"/>
      <c r="R22" s="67"/>
      <c r="S22" s="67"/>
      <c r="T22" s="67"/>
    </row>
    <row r="23" spans="1:20" ht="89.25">
      <c r="A23" s="48" t="s">
        <v>80</v>
      </c>
      <c r="B23" s="185" t="s">
        <v>425</v>
      </c>
      <c r="C23" s="180" t="s">
        <v>397</v>
      </c>
      <c r="D23" s="77">
        <v>0</v>
      </c>
      <c r="E23" s="77">
        <v>0</v>
      </c>
      <c r="F23" s="77">
        <v>185</v>
      </c>
      <c r="G23" s="78">
        <v>0</v>
      </c>
      <c r="H23" s="79">
        <v>0</v>
      </c>
      <c r="I23" s="77">
        <v>0</v>
      </c>
      <c r="J23" s="77">
        <v>185</v>
      </c>
      <c r="K23" s="80">
        <v>0</v>
      </c>
      <c r="L23" s="79">
        <v>0</v>
      </c>
      <c r="M23" s="77">
        <v>0</v>
      </c>
      <c r="N23" s="77">
        <v>185</v>
      </c>
      <c r="O23" s="80">
        <v>0</v>
      </c>
      <c r="Q23" s="67"/>
      <c r="R23" s="67"/>
      <c r="S23" s="67"/>
      <c r="T23" s="67"/>
    </row>
    <row r="24" spans="1:20" ht="89.25">
      <c r="A24" s="48" t="s">
        <v>81</v>
      </c>
      <c r="B24" s="170" t="s">
        <v>426</v>
      </c>
      <c r="C24" s="180" t="s">
        <v>397</v>
      </c>
      <c r="D24" s="77">
        <v>0</v>
      </c>
      <c r="E24" s="77">
        <v>326.95</v>
      </c>
      <c r="F24" s="77">
        <v>640.4</v>
      </c>
      <c r="G24" s="78">
        <v>0</v>
      </c>
      <c r="H24" s="79">
        <v>0</v>
      </c>
      <c r="I24" s="77">
        <v>327</v>
      </c>
      <c r="J24" s="77">
        <v>640.4</v>
      </c>
      <c r="K24" s="80">
        <v>0</v>
      </c>
      <c r="L24" s="79">
        <v>0</v>
      </c>
      <c r="M24" s="77">
        <v>327</v>
      </c>
      <c r="N24" s="77">
        <v>640.4</v>
      </c>
      <c r="O24" s="80">
        <v>0</v>
      </c>
      <c r="Q24" s="67"/>
      <c r="R24" s="67"/>
      <c r="S24" s="67"/>
      <c r="T24" s="67"/>
    </row>
    <row r="25" spans="1:20" ht="102">
      <c r="A25" s="48" t="s">
        <v>82</v>
      </c>
      <c r="B25" s="170" t="s">
        <v>427</v>
      </c>
      <c r="C25" s="180" t="s">
        <v>397</v>
      </c>
      <c r="D25" s="77">
        <v>0</v>
      </c>
      <c r="E25" s="77">
        <v>0</v>
      </c>
      <c r="F25" s="77">
        <v>300</v>
      </c>
      <c r="G25" s="78">
        <v>0</v>
      </c>
      <c r="H25" s="79">
        <v>0</v>
      </c>
      <c r="I25" s="77">
        <v>0</v>
      </c>
      <c r="J25" s="77">
        <v>300</v>
      </c>
      <c r="K25" s="80">
        <v>0</v>
      </c>
      <c r="L25" s="79">
        <v>0</v>
      </c>
      <c r="M25" s="77">
        <v>0</v>
      </c>
      <c r="N25" s="77">
        <v>300</v>
      </c>
      <c r="O25" s="80">
        <v>0</v>
      </c>
      <c r="Q25" s="67"/>
      <c r="R25" s="67"/>
      <c r="S25" s="67"/>
      <c r="T25" s="67"/>
    </row>
    <row r="26" spans="1:20" ht="76.5">
      <c r="A26" s="48" t="s">
        <v>83</v>
      </c>
      <c r="B26" s="170" t="s">
        <v>428</v>
      </c>
      <c r="C26" s="113" t="s">
        <v>410</v>
      </c>
      <c r="D26" s="77">
        <v>0</v>
      </c>
      <c r="E26" s="77">
        <v>0</v>
      </c>
      <c r="F26" s="77">
        <v>25836.7</v>
      </c>
      <c r="G26" s="78">
        <v>0</v>
      </c>
      <c r="H26" s="79">
        <v>0</v>
      </c>
      <c r="I26" s="77">
        <v>0</v>
      </c>
      <c r="J26" s="77">
        <v>25836.6</v>
      </c>
      <c r="K26" s="80">
        <v>0</v>
      </c>
      <c r="L26" s="79">
        <v>0</v>
      </c>
      <c r="M26" s="77">
        <v>0</v>
      </c>
      <c r="N26" s="77">
        <v>25836.6</v>
      </c>
      <c r="O26" s="80">
        <v>0</v>
      </c>
      <c r="Q26" s="67"/>
      <c r="R26" s="67"/>
      <c r="S26" s="67"/>
      <c r="T26" s="67"/>
    </row>
    <row r="27" spans="1:20" ht="114.75">
      <c r="A27" s="48" t="s">
        <v>84</v>
      </c>
      <c r="B27" s="170" t="s">
        <v>429</v>
      </c>
      <c r="C27" s="148" t="s">
        <v>398</v>
      </c>
      <c r="D27" s="77">
        <v>0</v>
      </c>
      <c r="E27" s="77">
        <v>0</v>
      </c>
      <c r="F27" s="77">
        <v>175.6</v>
      </c>
      <c r="G27" s="78">
        <v>0</v>
      </c>
      <c r="H27" s="79">
        <v>0</v>
      </c>
      <c r="I27" s="77">
        <v>0</v>
      </c>
      <c r="J27" s="77">
        <v>175.6</v>
      </c>
      <c r="K27" s="80">
        <v>0</v>
      </c>
      <c r="L27" s="79">
        <v>0</v>
      </c>
      <c r="M27" s="77">
        <v>0</v>
      </c>
      <c r="N27" s="77">
        <v>175.6</v>
      </c>
      <c r="O27" s="80">
        <v>0</v>
      </c>
      <c r="Q27" s="67"/>
      <c r="R27" s="67"/>
      <c r="S27" s="67"/>
      <c r="T27" s="67"/>
    </row>
    <row r="28" spans="1:20" ht="76.5">
      <c r="A28" s="48" t="s">
        <v>85</v>
      </c>
      <c r="B28" s="170" t="s">
        <v>430</v>
      </c>
      <c r="C28" s="180" t="s">
        <v>409</v>
      </c>
      <c r="D28" s="77">
        <v>0</v>
      </c>
      <c r="E28" s="77">
        <v>3458.4</v>
      </c>
      <c r="F28" s="77">
        <v>2931.5</v>
      </c>
      <c r="G28" s="78">
        <v>0</v>
      </c>
      <c r="H28" s="79">
        <v>0</v>
      </c>
      <c r="I28" s="77">
        <v>1129</v>
      </c>
      <c r="J28" s="77">
        <v>2875.1</v>
      </c>
      <c r="K28" s="80">
        <v>0</v>
      </c>
      <c r="L28" s="79">
        <v>0</v>
      </c>
      <c r="M28" s="77">
        <v>1129</v>
      </c>
      <c r="N28" s="77">
        <v>2875.1</v>
      </c>
      <c r="O28" s="80">
        <v>0</v>
      </c>
      <c r="Q28" s="67"/>
      <c r="R28" s="67"/>
      <c r="S28" s="67"/>
      <c r="T28" s="67"/>
    </row>
    <row r="29" spans="1:20" ht="25.5" customHeight="1">
      <c r="A29" s="229" t="s">
        <v>9</v>
      </c>
      <c r="B29" s="229"/>
      <c r="C29" s="229"/>
      <c r="D29" s="77">
        <f aca="true" t="shared" si="1" ref="D29:O29">D22+D23+D24+D25+D26+D27+D28</f>
        <v>0</v>
      </c>
      <c r="E29" s="77">
        <f t="shared" si="1"/>
        <v>7684.85</v>
      </c>
      <c r="F29" s="77">
        <f t="shared" si="1"/>
        <v>44324.6</v>
      </c>
      <c r="G29" s="80">
        <f t="shared" si="1"/>
        <v>0</v>
      </c>
      <c r="H29" s="86">
        <f t="shared" si="1"/>
        <v>0</v>
      </c>
      <c r="I29" s="77">
        <f t="shared" si="1"/>
        <v>5355.5</v>
      </c>
      <c r="J29" s="77">
        <f t="shared" si="1"/>
        <v>44268.09999999999</v>
      </c>
      <c r="K29" s="80">
        <f t="shared" si="1"/>
        <v>0</v>
      </c>
      <c r="L29" s="86">
        <f t="shared" si="1"/>
        <v>0</v>
      </c>
      <c r="M29" s="86">
        <f t="shared" si="1"/>
        <v>5355.5</v>
      </c>
      <c r="N29" s="86">
        <f t="shared" si="1"/>
        <v>44268.09999999999</v>
      </c>
      <c r="O29" s="80">
        <f t="shared" si="1"/>
        <v>0</v>
      </c>
      <c r="P29" s="1" t="s">
        <v>25</v>
      </c>
      <c r="Q29" s="3">
        <f>(SUM(H22:K22)/SUM($D$22:$G$22)+SUM(H23:K23)/SUM($D$23:$G$23)+SUM(H24:K24)/SUM($D$24:$G$24)+SUM(H25:K25)/SUM($D$25:$G$25)+SUM(H26:K26)/SUM($D$26:$G$26)+SUM(H27:K27)/SUM($D$27:$G$27)+SUM(H28:K28)/SUM($D$28:$G$28))/7</f>
        <v>0.946668191693644</v>
      </c>
      <c r="R29" s="1" t="s">
        <v>26</v>
      </c>
      <c r="S29" s="3">
        <f>(SUM(L22:O22)/SUM($D$22:$G$22)+SUM(L23:O23)/SUM($D$23:$G$23)+SUM(L24:O24)/SUM($D$24:$G$24)+SUM(L25:O25)/SUM($D$25:$G$25)+SUM(L26:O26)/SUM($D$26:$G$26)+SUM(L27:O27)/SUM($D$27:$G$27)+SUM(L28:O28)/SUM($D$28:$G$28))/7</f>
        <v>0.946668191693644</v>
      </c>
      <c r="T29" s="3"/>
    </row>
    <row r="30" spans="1:15" ht="15.75">
      <c r="A30" s="68">
        <v>3</v>
      </c>
      <c r="B30" s="223" t="s">
        <v>104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4"/>
    </row>
    <row r="31" spans="1:20" ht="76.5">
      <c r="A31" s="48" t="s">
        <v>105</v>
      </c>
      <c r="B31" s="147" t="s">
        <v>340</v>
      </c>
      <c r="C31" s="113" t="s">
        <v>10</v>
      </c>
      <c r="D31" s="77">
        <v>0</v>
      </c>
      <c r="E31" s="77">
        <v>0</v>
      </c>
      <c r="F31" s="77">
        <v>2147.3</v>
      </c>
      <c r="G31" s="78">
        <v>0</v>
      </c>
      <c r="H31" s="79">
        <v>0</v>
      </c>
      <c r="I31" s="77">
        <v>0</v>
      </c>
      <c r="J31" s="77">
        <v>2108.9</v>
      </c>
      <c r="K31" s="80">
        <v>0</v>
      </c>
      <c r="L31" s="79">
        <v>0</v>
      </c>
      <c r="M31" s="77">
        <v>0</v>
      </c>
      <c r="N31" s="77">
        <v>2108.9</v>
      </c>
      <c r="O31" s="80">
        <v>0</v>
      </c>
      <c r="Q31" s="67"/>
      <c r="R31" s="67"/>
      <c r="S31" s="67"/>
      <c r="T31" s="67"/>
    </row>
    <row r="32" spans="1:20" ht="76.5">
      <c r="A32" s="48" t="s">
        <v>106</v>
      </c>
      <c r="B32" s="147" t="s">
        <v>341</v>
      </c>
      <c r="C32" s="113" t="s">
        <v>10</v>
      </c>
      <c r="D32" s="77">
        <v>0</v>
      </c>
      <c r="E32" s="77">
        <v>0</v>
      </c>
      <c r="F32" s="77">
        <v>12725.727</v>
      </c>
      <c r="G32" s="78">
        <v>0</v>
      </c>
      <c r="H32" s="79">
        <v>0</v>
      </c>
      <c r="I32" s="77">
        <v>0</v>
      </c>
      <c r="J32" s="77">
        <v>12676.4</v>
      </c>
      <c r="K32" s="80">
        <v>0</v>
      </c>
      <c r="L32" s="79">
        <v>0</v>
      </c>
      <c r="M32" s="77">
        <v>0</v>
      </c>
      <c r="N32" s="77">
        <v>12676.4</v>
      </c>
      <c r="O32" s="80">
        <v>0</v>
      </c>
      <c r="Q32" s="67"/>
      <c r="R32" s="67"/>
      <c r="S32" s="67"/>
      <c r="T32" s="67"/>
    </row>
    <row r="33" spans="1:20" ht="89.25">
      <c r="A33" s="48" t="s">
        <v>107</v>
      </c>
      <c r="B33" s="147" t="s">
        <v>342</v>
      </c>
      <c r="C33" s="113" t="s">
        <v>10</v>
      </c>
      <c r="D33" s="77">
        <v>0</v>
      </c>
      <c r="E33" s="77">
        <v>0</v>
      </c>
      <c r="F33" s="77">
        <v>1117.8</v>
      </c>
      <c r="G33" s="78">
        <v>0</v>
      </c>
      <c r="H33" s="79">
        <v>0</v>
      </c>
      <c r="I33" s="77">
        <v>0</v>
      </c>
      <c r="J33" s="77">
        <v>1117.7</v>
      </c>
      <c r="K33" s="80">
        <v>0</v>
      </c>
      <c r="L33" s="86">
        <v>0</v>
      </c>
      <c r="M33" s="77">
        <v>0</v>
      </c>
      <c r="N33" s="77">
        <v>1117.7</v>
      </c>
      <c r="O33" s="80">
        <v>0</v>
      </c>
      <c r="Q33" s="67"/>
      <c r="R33" s="67"/>
      <c r="S33" s="67"/>
      <c r="T33" s="67"/>
    </row>
    <row r="34" spans="1:20" ht="63.75">
      <c r="A34" s="48" t="s">
        <v>226</v>
      </c>
      <c r="B34" s="113" t="s">
        <v>227</v>
      </c>
      <c r="C34" s="113" t="s">
        <v>10</v>
      </c>
      <c r="D34" s="77">
        <v>0</v>
      </c>
      <c r="E34" s="77">
        <v>891</v>
      </c>
      <c r="F34" s="77">
        <v>3037.4</v>
      </c>
      <c r="G34" s="78">
        <v>0</v>
      </c>
      <c r="H34" s="79">
        <v>0</v>
      </c>
      <c r="I34" s="77">
        <v>891</v>
      </c>
      <c r="J34" s="77">
        <v>2937.3</v>
      </c>
      <c r="K34" s="80">
        <v>0</v>
      </c>
      <c r="L34" s="86">
        <v>0</v>
      </c>
      <c r="M34" s="77">
        <v>890.95611</v>
      </c>
      <c r="N34" s="77">
        <v>2937.3</v>
      </c>
      <c r="O34" s="80">
        <v>0</v>
      </c>
      <c r="Q34" s="67"/>
      <c r="R34" s="67"/>
      <c r="S34" s="67"/>
      <c r="T34" s="67"/>
    </row>
    <row r="35" spans="1:20" ht="25.5" customHeight="1">
      <c r="A35" s="229" t="s">
        <v>9</v>
      </c>
      <c r="B35" s="229"/>
      <c r="C35" s="229"/>
      <c r="D35" s="77">
        <f>D31+D32+D33+D34</f>
        <v>0</v>
      </c>
      <c r="E35" s="77">
        <f aca="true" t="shared" si="2" ref="E35:O35">E31+E32+E33+E34</f>
        <v>891</v>
      </c>
      <c r="F35" s="77">
        <f t="shared" si="2"/>
        <v>19028.227000000003</v>
      </c>
      <c r="G35" s="78">
        <f t="shared" si="2"/>
        <v>0</v>
      </c>
      <c r="H35" s="79">
        <f t="shared" si="2"/>
        <v>0</v>
      </c>
      <c r="I35" s="77">
        <f t="shared" si="2"/>
        <v>891</v>
      </c>
      <c r="J35" s="77">
        <f t="shared" si="2"/>
        <v>18840.3</v>
      </c>
      <c r="K35" s="80">
        <f t="shared" si="2"/>
        <v>0</v>
      </c>
      <c r="L35" s="86">
        <f t="shared" si="2"/>
        <v>0</v>
      </c>
      <c r="M35" s="77">
        <f t="shared" si="2"/>
        <v>890.95611</v>
      </c>
      <c r="N35" s="77">
        <f t="shared" si="2"/>
        <v>18840.3</v>
      </c>
      <c r="O35" s="80">
        <f t="shared" si="2"/>
        <v>0</v>
      </c>
      <c r="P35" s="1" t="s">
        <v>25</v>
      </c>
      <c r="Q35" s="3">
        <f>(SUM(H31:K31)/SUM($D$31:$G$31)+SUM(H32:K32)/SUM($D$32:$G$32)+SUM(H33:K33)/SUM($D$33:$G$33)+SUM(H34:K34)/SUM(D34:G34))/4</f>
        <v>0.9881675850743543</v>
      </c>
      <c r="R35" s="1" t="s">
        <v>26</v>
      </c>
      <c r="S35" s="3">
        <f>(SUM(L31:O31)/SUM($D$31:$G$31)+SUM(L32:O32)/SUM($D$32:$G$32)+SUM(L33:O33)/SUM($D$33:$G$33)+SUM(L34:O34)/SUM(D34:G34))/4</f>
        <v>0.9881647919524725</v>
      </c>
      <c r="T35" s="3"/>
    </row>
    <row r="36" spans="1:15" ht="15.75">
      <c r="A36" s="68">
        <v>4</v>
      </c>
      <c r="B36" s="223" t="s">
        <v>11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4"/>
    </row>
    <row r="37" spans="1:20" ht="102">
      <c r="A37" s="88" t="s">
        <v>139</v>
      </c>
      <c r="B37" s="81" t="s">
        <v>337</v>
      </c>
      <c r="C37" s="81" t="s">
        <v>404</v>
      </c>
      <c r="D37" s="82">
        <v>0</v>
      </c>
      <c r="E37" s="82">
        <v>0</v>
      </c>
      <c r="F37" s="82">
        <v>705</v>
      </c>
      <c r="G37" s="83">
        <v>0</v>
      </c>
      <c r="H37" s="84">
        <v>0</v>
      </c>
      <c r="I37" s="82">
        <v>0</v>
      </c>
      <c r="J37" s="82">
        <v>705</v>
      </c>
      <c r="K37" s="85">
        <v>0</v>
      </c>
      <c r="L37" s="89">
        <v>0</v>
      </c>
      <c r="M37" s="82">
        <v>0</v>
      </c>
      <c r="N37" s="82">
        <v>705</v>
      </c>
      <c r="O37" s="85">
        <v>0</v>
      </c>
      <c r="Q37" s="67"/>
      <c r="R37" s="67"/>
      <c r="S37" s="67"/>
      <c r="T37" s="67"/>
    </row>
    <row r="38" spans="1:20" ht="127.5">
      <c r="A38" s="48" t="s">
        <v>140</v>
      </c>
      <c r="B38" s="147" t="s">
        <v>343</v>
      </c>
      <c r="C38" s="113" t="s">
        <v>408</v>
      </c>
      <c r="D38" s="77">
        <v>0</v>
      </c>
      <c r="E38" s="77">
        <v>6324.34</v>
      </c>
      <c r="F38" s="77">
        <v>8800</v>
      </c>
      <c r="G38" s="78">
        <v>0</v>
      </c>
      <c r="H38" s="79">
        <v>0</v>
      </c>
      <c r="I38" s="77">
        <v>6324.3</v>
      </c>
      <c r="J38" s="77">
        <v>8800</v>
      </c>
      <c r="K38" s="80">
        <v>0</v>
      </c>
      <c r="L38" s="86">
        <v>0</v>
      </c>
      <c r="M38" s="77">
        <v>6324.3</v>
      </c>
      <c r="N38" s="77">
        <v>8800</v>
      </c>
      <c r="O38" s="80">
        <v>0</v>
      </c>
      <c r="Q38" s="67"/>
      <c r="R38" s="67"/>
      <c r="S38" s="67"/>
      <c r="T38" s="67"/>
    </row>
    <row r="39" spans="1:20" ht="140.25">
      <c r="A39" s="48" t="s">
        <v>141</v>
      </c>
      <c r="B39" s="145" t="s">
        <v>333</v>
      </c>
      <c r="C39" s="148" t="s">
        <v>399</v>
      </c>
      <c r="D39" s="77">
        <v>0</v>
      </c>
      <c r="E39" s="77">
        <v>874.1</v>
      </c>
      <c r="F39" s="77">
        <v>430</v>
      </c>
      <c r="G39" s="78">
        <v>0</v>
      </c>
      <c r="H39" s="79">
        <v>0</v>
      </c>
      <c r="I39" s="77">
        <v>874.1</v>
      </c>
      <c r="J39" s="77">
        <v>430</v>
      </c>
      <c r="K39" s="80">
        <v>0</v>
      </c>
      <c r="L39" s="86">
        <v>0</v>
      </c>
      <c r="M39" s="77">
        <v>874.1</v>
      </c>
      <c r="N39" s="77">
        <v>430</v>
      </c>
      <c r="O39" s="80">
        <v>0</v>
      </c>
      <c r="Q39" s="67"/>
      <c r="R39" s="67"/>
      <c r="S39" s="67"/>
      <c r="T39" s="67"/>
    </row>
    <row r="40" spans="1:20" ht="63.75">
      <c r="A40" s="48" t="s">
        <v>142</v>
      </c>
      <c r="B40" s="148" t="s">
        <v>348</v>
      </c>
      <c r="C40" s="148" t="s">
        <v>405</v>
      </c>
      <c r="D40" s="77">
        <v>0</v>
      </c>
      <c r="E40" s="77">
        <v>7235.7</v>
      </c>
      <c r="F40" s="77">
        <v>10903.9</v>
      </c>
      <c r="G40" s="78">
        <v>0</v>
      </c>
      <c r="H40" s="79">
        <v>0</v>
      </c>
      <c r="I40" s="77">
        <v>6941.8</v>
      </c>
      <c r="J40" s="77">
        <v>7028.6</v>
      </c>
      <c r="K40" s="80">
        <v>0</v>
      </c>
      <c r="L40" s="86">
        <v>0</v>
      </c>
      <c r="M40" s="77">
        <v>6941.8</v>
      </c>
      <c r="N40" s="77">
        <v>7028.6</v>
      </c>
      <c r="O40" s="80">
        <v>0</v>
      </c>
      <c r="Q40" s="67"/>
      <c r="R40" s="67"/>
      <c r="S40" s="67"/>
      <c r="T40" s="67"/>
    </row>
    <row r="41" spans="1:20" ht="102">
      <c r="A41" s="48" t="s">
        <v>143</v>
      </c>
      <c r="B41" s="145" t="s">
        <v>334</v>
      </c>
      <c r="C41" s="148" t="s">
        <v>347</v>
      </c>
      <c r="D41" s="77">
        <v>0</v>
      </c>
      <c r="E41" s="77">
        <v>0</v>
      </c>
      <c r="F41" s="77">
        <v>530.9</v>
      </c>
      <c r="G41" s="78">
        <v>0</v>
      </c>
      <c r="H41" s="79">
        <v>0</v>
      </c>
      <c r="I41" s="77">
        <v>0</v>
      </c>
      <c r="J41" s="77">
        <v>529.8</v>
      </c>
      <c r="K41" s="80">
        <v>0</v>
      </c>
      <c r="L41" s="86">
        <v>0</v>
      </c>
      <c r="M41" s="77">
        <v>0</v>
      </c>
      <c r="N41" s="77">
        <v>529.8</v>
      </c>
      <c r="O41" s="80">
        <v>0</v>
      </c>
      <c r="Q41" s="67"/>
      <c r="R41" s="67"/>
      <c r="S41" s="67"/>
      <c r="T41" s="67"/>
    </row>
    <row r="42" spans="1:20" ht="140.25">
      <c r="A42" s="48" t="s">
        <v>229</v>
      </c>
      <c r="B42" s="113" t="s">
        <v>230</v>
      </c>
      <c r="C42" s="180" t="s">
        <v>399</v>
      </c>
      <c r="D42" s="77">
        <v>0</v>
      </c>
      <c r="E42" s="77">
        <v>554.174</v>
      </c>
      <c r="F42" s="77">
        <v>420</v>
      </c>
      <c r="G42" s="78">
        <v>0</v>
      </c>
      <c r="H42" s="79">
        <v>0</v>
      </c>
      <c r="I42" s="77">
        <v>554.2</v>
      </c>
      <c r="J42" s="77">
        <v>420</v>
      </c>
      <c r="K42" s="80">
        <v>0</v>
      </c>
      <c r="L42" s="86">
        <v>0</v>
      </c>
      <c r="M42" s="77">
        <v>554.2</v>
      </c>
      <c r="N42" s="77">
        <v>420</v>
      </c>
      <c r="O42" s="80">
        <v>0</v>
      </c>
      <c r="Q42" s="67"/>
      <c r="R42" s="67"/>
      <c r="S42" s="67"/>
      <c r="T42" s="67"/>
    </row>
    <row r="43" spans="1:20" ht="25.5" customHeight="1">
      <c r="A43" s="229" t="s">
        <v>9</v>
      </c>
      <c r="B43" s="229"/>
      <c r="C43" s="229"/>
      <c r="D43" s="77">
        <f>D37+D38+D39+D40+D41+D42</f>
        <v>0</v>
      </c>
      <c r="E43" s="77">
        <f aca="true" t="shared" si="3" ref="E43:O43">E37+E38+E39+E40+E41+E42</f>
        <v>14988.313999999998</v>
      </c>
      <c r="F43" s="77">
        <f t="shared" si="3"/>
        <v>21789.800000000003</v>
      </c>
      <c r="G43" s="80">
        <f t="shared" si="3"/>
        <v>0</v>
      </c>
      <c r="H43" s="86">
        <f t="shared" si="3"/>
        <v>0</v>
      </c>
      <c r="I43" s="77">
        <f t="shared" si="3"/>
        <v>14694.400000000001</v>
      </c>
      <c r="J43" s="77">
        <f t="shared" si="3"/>
        <v>17913.399999999998</v>
      </c>
      <c r="K43" s="80">
        <f t="shared" si="3"/>
        <v>0</v>
      </c>
      <c r="L43" s="86">
        <f t="shared" si="3"/>
        <v>0</v>
      </c>
      <c r="M43" s="77">
        <f t="shared" si="3"/>
        <v>14694.400000000001</v>
      </c>
      <c r="N43" s="77">
        <f t="shared" si="3"/>
        <v>17913.399999999998</v>
      </c>
      <c r="O43" s="80">
        <f t="shared" si="3"/>
        <v>0</v>
      </c>
      <c r="P43" s="1" t="s">
        <v>25</v>
      </c>
      <c r="Q43" s="3">
        <f>(SUM(H37:K37)/SUM($D$37:$G$37)+SUM(H38:K38)/SUM($D$38:$G$38)+SUM(H39:K39)/SUM($D$39:$G$39)+SUM(H40:K40)/SUM($D$40:$G$40)+SUM(H41:K41)/SUM($D$41:$G$41)+SUM(H42:K42)/SUM(D42:G42))/6</f>
        <v>0.961352067248655</v>
      </c>
      <c r="R43" s="1" t="s">
        <v>26</v>
      </c>
      <c r="S43" s="3">
        <f>(SUM(L37:O37)/SUM($D$37:$G$37)+SUM(L38:O38)/SUM($D$38:$G$38)+SUM(L39:O39)/SUM($D$39:$G$39)+SUM(L40:O40)/SUM($D$40:$G$40)+SUM(L41:O41)/SUM($D$41:$G$41)+SUM(L42:O42)/SUM(D42:G42))/6</f>
        <v>0.961352067248655</v>
      </c>
      <c r="T43" s="3"/>
    </row>
    <row r="44" spans="1:20" ht="25.5" customHeight="1">
      <c r="A44" s="69">
        <v>5</v>
      </c>
      <c r="B44" s="207" t="s">
        <v>188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9"/>
      <c r="R44" s="3"/>
      <c r="T44" s="3"/>
    </row>
    <row r="45" spans="1:20" s="50" customFormat="1" ht="51">
      <c r="A45" s="48" t="s">
        <v>189</v>
      </c>
      <c r="B45" s="113" t="s">
        <v>192</v>
      </c>
      <c r="C45" s="113" t="s">
        <v>406</v>
      </c>
      <c r="D45" s="77">
        <v>0</v>
      </c>
      <c r="E45" s="77">
        <v>0</v>
      </c>
      <c r="F45" s="77">
        <v>0</v>
      </c>
      <c r="G45" s="78">
        <v>0</v>
      </c>
      <c r="H45" s="79">
        <v>0</v>
      </c>
      <c r="I45" s="77">
        <v>0</v>
      </c>
      <c r="J45" s="77">
        <v>0</v>
      </c>
      <c r="K45" s="80">
        <v>0</v>
      </c>
      <c r="L45" s="86">
        <v>0</v>
      </c>
      <c r="M45" s="77">
        <v>0</v>
      </c>
      <c r="N45" s="77">
        <v>0</v>
      </c>
      <c r="O45" s="80">
        <v>0</v>
      </c>
      <c r="R45" s="51"/>
      <c r="T45" s="51"/>
    </row>
    <row r="46" spans="1:20" s="50" customFormat="1" ht="63.75">
      <c r="A46" s="48" t="s">
        <v>190</v>
      </c>
      <c r="B46" s="113" t="s">
        <v>193</v>
      </c>
      <c r="C46" s="180" t="s">
        <v>406</v>
      </c>
      <c r="D46" s="77">
        <v>0</v>
      </c>
      <c r="E46" s="77">
        <v>0</v>
      </c>
      <c r="F46" s="77">
        <v>0</v>
      </c>
      <c r="G46" s="78">
        <v>0</v>
      </c>
      <c r="H46" s="79">
        <v>0</v>
      </c>
      <c r="I46" s="77">
        <v>0</v>
      </c>
      <c r="J46" s="77">
        <v>0</v>
      </c>
      <c r="K46" s="80">
        <v>0</v>
      </c>
      <c r="L46" s="86">
        <v>0</v>
      </c>
      <c r="M46" s="77">
        <v>0</v>
      </c>
      <c r="N46" s="77">
        <v>0</v>
      </c>
      <c r="O46" s="80">
        <v>0</v>
      </c>
      <c r="R46" s="51"/>
      <c r="T46" s="51"/>
    </row>
    <row r="47" spans="1:20" s="50" customFormat="1" ht="63.75">
      <c r="A47" s="48" t="s">
        <v>191</v>
      </c>
      <c r="B47" s="113" t="s">
        <v>212</v>
      </c>
      <c r="C47" s="180" t="s">
        <v>406</v>
      </c>
      <c r="D47" s="77">
        <v>0</v>
      </c>
      <c r="E47" s="77">
        <v>132239.7</v>
      </c>
      <c r="F47" s="77">
        <v>17822.3</v>
      </c>
      <c r="G47" s="78">
        <v>0</v>
      </c>
      <c r="H47" s="79">
        <v>0</v>
      </c>
      <c r="I47" s="77">
        <v>132239.7</v>
      </c>
      <c r="J47" s="77">
        <v>16411.8</v>
      </c>
      <c r="K47" s="80">
        <v>0</v>
      </c>
      <c r="L47" s="86">
        <v>0</v>
      </c>
      <c r="M47" s="77">
        <v>132239.7</v>
      </c>
      <c r="N47" s="77">
        <v>16411.8</v>
      </c>
      <c r="O47" s="80">
        <v>0</v>
      </c>
      <c r="R47" s="51"/>
      <c r="T47" s="51"/>
    </row>
    <row r="48" spans="1:20" s="50" customFormat="1" ht="89.25">
      <c r="A48" s="48" t="s">
        <v>248</v>
      </c>
      <c r="B48" s="113" t="s">
        <v>249</v>
      </c>
      <c r="C48" s="180" t="s">
        <v>406</v>
      </c>
      <c r="D48" s="77">
        <v>0</v>
      </c>
      <c r="E48" s="77">
        <v>31.6</v>
      </c>
      <c r="F48" s="77">
        <v>14498.7</v>
      </c>
      <c r="G48" s="78">
        <v>3195.9</v>
      </c>
      <c r="H48" s="79">
        <v>0</v>
      </c>
      <c r="I48" s="77">
        <v>31.6</v>
      </c>
      <c r="J48" s="77">
        <v>14437.4</v>
      </c>
      <c r="K48" s="80">
        <v>3195.9</v>
      </c>
      <c r="L48" s="86">
        <v>0</v>
      </c>
      <c r="M48" s="77">
        <v>31.6</v>
      </c>
      <c r="N48" s="77">
        <v>14437.4</v>
      </c>
      <c r="O48" s="80">
        <v>3195.9</v>
      </c>
      <c r="R48" s="51"/>
      <c r="T48" s="51"/>
    </row>
    <row r="49" spans="1:20" s="50" customFormat="1" ht="26.25" customHeight="1">
      <c r="A49" s="229" t="s">
        <v>9</v>
      </c>
      <c r="B49" s="229"/>
      <c r="C49" s="229"/>
      <c r="D49" s="77">
        <f>D45+D46+D47+D48</f>
        <v>0</v>
      </c>
      <c r="E49" s="77">
        <f aca="true" t="shared" si="4" ref="E49:O49">E45+E46+E47+E48</f>
        <v>132271.30000000002</v>
      </c>
      <c r="F49" s="77">
        <f t="shared" si="4"/>
        <v>32321</v>
      </c>
      <c r="G49" s="78">
        <f t="shared" si="4"/>
        <v>3195.9</v>
      </c>
      <c r="H49" s="79">
        <f t="shared" si="4"/>
        <v>0</v>
      </c>
      <c r="I49" s="77">
        <f t="shared" si="4"/>
        <v>132271.30000000002</v>
      </c>
      <c r="J49" s="77">
        <f t="shared" si="4"/>
        <v>30849.199999999997</v>
      </c>
      <c r="K49" s="80">
        <f t="shared" si="4"/>
        <v>3195.9</v>
      </c>
      <c r="L49" s="86">
        <f t="shared" si="4"/>
        <v>0</v>
      </c>
      <c r="M49" s="77">
        <f t="shared" si="4"/>
        <v>132271.30000000002</v>
      </c>
      <c r="N49" s="77">
        <f t="shared" si="4"/>
        <v>30849.199999999997</v>
      </c>
      <c r="O49" s="80">
        <f t="shared" si="4"/>
        <v>3195.9</v>
      </c>
      <c r="P49" s="1" t="s">
        <v>25</v>
      </c>
      <c r="Q49" s="3">
        <f>(SUM(H47:K47)/SUM($D$47:$G$47)+SUM(H48:K48)/SUM(D48:G48))/2</f>
        <v>0.9935711968955462</v>
      </c>
      <c r="R49" s="1" t="s">
        <v>26</v>
      </c>
      <c r="S49" s="3">
        <f>(SUM(L47:O47)/SUM($D$47:$G$47)+SUM(L48:O48)/SUM(D48:G48))/2</f>
        <v>0.9935711968955462</v>
      </c>
      <c r="T49" s="51"/>
    </row>
    <row r="50" spans="1:20" s="50" customFormat="1" ht="33.75" customHeight="1">
      <c r="A50" s="69">
        <v>6</v>
      </c>
      <c r="B50" s="208" t="s">
        <v>261</v>
      </c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9"/>
      <c r="P50" s="1"/>
      <c r="Q50" s="3"/>
      <c r="R50" s="1"/>
      <c r="S50" s="3"/>
      <c r="T50" s="51"/>
    </row>
    <row r="51" spans="1:20" s="50" customFormat="1" ht="107.25" customHeight="1">
      <c r="A51" s="48" t="s">
        <v>262</v>
      </c>
      <c r="B51" s="113" t="s">
        <v>264</v>
      </c>
      <c r="C51" s="113" t="s">
        <v>407</v>
      </c>
      <c r="D51" s="77">
        <v>0</v>
      </c>
      <c r="E51" s="77">
        <v>0</v>
      </c>
      <c r="F51" s="77">
        <v>168.6</v>
      </c>
      <c r="G51" s="78">
        <v>0</v>
      </c>
      <c r="H51" s="79">
        <v>0</v>
      </c>
      <c r="I51" s="77">
        <v>0</v>
      </c>
      <c r="J51" s="77">
        <v>168.6</v>
      </c>
      <c r="K51" s="80">
        <v>0</v>
      </c>
      <c r="L51" s="86">
        <v>0</v>
      </c>
      <c r="M51" s="77">
        <v>0</v>
      </c>
      <c r="N51" s="77">
        <v>168.6</v>
      </c>
      <c r="O51" s="80">
        <v>0</v>
      </c>
      <c r="P51" s="1"/>
      <c r="Q51" s="3"/>
      <c r="R51" s="1"/>
      <c r="S51" s="3"/>
      <c r="T51" s="51"/>
    </row>
    <row r="52" spans="1:20" s="50" customFormat="1" ht="120.75" customHeight="1">
      <c r="A52" s="48" t="s">
        <v>263</v>
      </c>
      <c r="B52" s="113" t="s">
        <v>265</v>
      </c>
      <c r="C52" s="113" t="s">
        <v>400</v>
      </c>
      <c r="D52" s="77">
        <v>0</v>
      </c>
      <c r="E52" s="77">
        <v>0</v>
      </c>
      <c r="F52" s="77">
        <v>6345.2</v>
      </c>
      <c r="G52" s="78">
        <v>0</v>
      </c>
      <c r="H52" s="79">
        <v>0</v>
      </c>
      <c r="I52" s="77">
        <v>0</v>
      </c>
      <c r="J52" s="77">
        <v>6343.6</v>
      </c>
      <c r="K52" s="80">
        <v>0</v>
      </c>
      <c r="L52" s="86">
        <v>0</v>
      </c>
      <c r="M52" s="77">
        <v>0</v>
      </c>
      <c r="N52" s="77">
        <v>6343.6</v>
      </c>
      <c r="O52" s="80">
        <v>0</v>
      </c>
      <c r="P52" s="1"/>
      <c r="Q52" s="3"/>
      <c r="R52" s="1"/>
      <c r="S52" s="3"/>
      <c r="T52" s="51"/>
    </row>
    <row r="53" spans="1:20" s="50" customFormat="1" ht="96" customHeight="1">
      <c r="A53" s="48" t="s">
        <v>267</v>
      </c>
      <c r="B53" s="113" t="s">
        <v>266</v>
      </c>
      <c r="C53" s="113" t="s">
        <v>401</v>
      </c>
      <c r="D53" s="77">
        <v>0</v>
      </c>
      <c r="E53" s="77">
        <v>0</v>
      </c>
      <c r="F53" s="77">
        <v>1707.4</v>
      </c>
      <c r="G53" s="78">
        <v>0</v>
      </c>
      <c r="H53" s="79">
        <v>0</v>
      </c>
      <c r="I53" s="77">
        <v>0</v>
      </c>
      <c r="J53" s="77">
        <v>1707.4</v>
      </c>
      <c r="K53" s="80">
        <v>0</v>
      </c>
      <c r="L53" s="86">
        <v>0</v>
      </c>
      <c r="M53" s="77">
        <v>0</v>
      </c>
      <c r="N53" s="77">
        <v>1707.4</v>
      </c>
      <c r="O53" s="80">
        <v>0</v>
      </c>
      <c r="P53" s="1"/>
      <c r="Q53" s="3"/>
      <c r="R53" s="1"/>
      <c r="S53" s="3"/>
      <c r="T53" s="51"/>
    </row>
    <row r="54" spans="1:20" s="50" customFormat="1" ht="114.75">
      <c r="A54" s="48" t="s">
        <v>268</v>
      </c>
      <c r="B54" s="113" t="s">
        <v>270</v>
      </c>
      <c r="C54" s="113" t="s">
        <v>402</v>
      </c>
      <c r="D54" s="77">
        <v>2735.5</v>
      </c>
      <c r="E54" s="77">
        <v>5031</v>
      </c>
      <c r="F54" s="77">
        <v>86487.7</v>
      </c>
      <c r="G54" s="78">
        <v>3393.603</v>
      </c>
      <c r="H54" s="79">
        <v>2735.5</v>
      </c>
      <c r="I54" s="77">
        <v>5031</v>
      </c>
      <c r="J54" s="77">
        <v>81458</v>
      </c>
      <c r="K54" s="80">
        <v>3393.6</v>
      </c>
      <c r="L54" s="79">
        <v>2735.5</v>
      </c>
      <c r="M54" s="77">
        <v>5031</v>
      </c>
      <c r="N54" s="77">
        <v>81458</v>
      </c>
      <c r="O54" s="80">
        <v>3393.6</v>
      </c>
      <c r="P54" s="1"/>
      <c r="Q54" s="3"/>
      <c r="R54" s="1"/>
      <c r="S54" s="3"/>
      <c r="T54" s="51"/>
    </row>
    <row r="55" spans="1:20" s="50" customFormat="1" ht="127.5">
      <c r="A55" s="48" t="s">
        <v>269</v>
      </c>
      <c r="B55" s="113" t="s">
        <v>271</v>
      </c>
      <c r="C55" s="113" t="s">
        <v>403</v>
      </c>
      <c r="D55" s="77">
        <v>0</v>
      </c>
      <c r="E55" s="77">
        <v>0</v>
      </c>
      <c r="F55" s="77">
        <v>0</v>
      </c>
      <c r="G55" s="78">
        <v>14600</v>
      </c>
      <c r="H55" s="79">
        <v>0</v>
      </c>
      <c r="I55" s="77">
        <v>0</v>
      </c>
      <c r="J55" s="77">
        <v>0</v>
      </c>
      <c r="K55" s="80">
        <v>14493.9</v>
      </c>
      <c r="L55" s="86">
        <v>0</v>
      </c>
      <c r="M55" s="77">
        <v>0</v>
      </c>
      <c r="N55" s="77">
        <v>0</v>
      </c>
      <c r="O55" s="80">
        <v>14493.9</v>
      </c>
      <c r="P55" s="1"/>
      <c r="Q55" s="3"/>
      <c r="R55" s="1"/>
      <c r="S55" s="3"/>
      <c r="T55" s="51"/>
    </row>
    <row r="56" spans="1:20" s="50" customFormat="1" ht="24.75" customHeight="1">
      <c r="A56" s="48"/>
      <c r="B56" s="210" t="s">
        <v>9</v>
      </c>
      <c r="C56" s="211"/>
      <c r="D56" s="77">
        <f>SUM(D51:D55)</f>
        <v>2735.5</v>
      </c>
      <c r="E56" s="77">
        <f aca="true" t="shared" si="5" ref="E56:O56">SUM(E51:E55)</f>
        <v>5031</v>
      </c>
      <c r="F56" s="77">
        <f t="shared" si="5"/>
        <v>94708.9</v>
      </c>
      <c r="G56" s="78">
        <f t="shared" si="5"/>
        <v>17993.603</v>
      </c>
      <c r="H56" s="79">
        <f t="shared" si="5"/>
        <v>2735.5</v>
      </c>
      <c r="I56" s="77">
        <f t="shared" si="5"/>
        <v>5031</v>
      </c>
      <c r="J56" s="77">
        <f t="shared" si="5"/>
        <v>89677.6</v>
      </c>
      <c r="K56" s="80">
        <f t="shared" si="5"/>
        <v>17887.5</v>
      </c>
      <c r="L56" s="86">
        <f t="shared" si="5"/>
        <v>2735.5</v>
      </c>
      <c r="M56" s="77">
        <f t="shared" si="5"/>
        <v>5031</v>
      </c>
      <c r="N56" s="77">
        <f t="shared" si="5"/>
        <v>89677.6</v>
      </c>
      <c r="O56" s="80">
        <f t="shared" si="5"/>
        <v>17887.5</v>
      </c>
      <c r="P56" s="1" t="s">
        <v>25</v>
      </c>
      <c r="Q56" s="3">
        <f>(SUM(H51:K51)/SUM($D$51:$G$51)+SUM(H52:K52)/SUM($D$52:$G$52)+SUM(H53:K53)/SUM($D$53:$G$53)+SUM(H54:K54)/SUM($D$54:$G$54)+SUM(H55:K55)/SUM($D$55:$G$55))/5</f>
        <v>0.9881944207049831</v>
      </c>
      <c r="R56" s="1" t="s">
        <v>26</v>
      </c>
      <c r="S56" s="3">
        <f>(SUM(L51:O51)/SUM($D$51:$G$51)+SUM(L52:O52)/SUM($D$52:$G$52)+SUM(L53:O53)/SUM($D$53:$G$53)+SUM(L54:O54)/SUM($D$54:$G$54)+SUM(L55:O55)/SUM($D$55:$G$55))/5</f>
        <v>0.9881944207049831</v>
      </c>
      <c r="T56" s="51"/>
    </row>
    <row r="57" spans="1:20" s="50" customFormat="1" ht="39" customHeight="1">
      <c r="A57" s="195" t="s">
        <v>449</v>
      </c>
      <c r="B57" s="207" t="s">
        <v>448</v>
      </c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9"/>
      <c r="P57" s="1"/>
      <c r="Q57" s="3"/>
      <c r="R57" s="1"/>
      <c r="S57" s="3"/>
      <c r="T57" s="51"/>
    </row>
    <row r="58" spans="1:20" s="50" customFormat="1" ht="102.75" customHeight="1">
      <c r="A58" s="48" t="s">
        <v>450</v>
      </c>
      <c r="B58" s="187" t="s">
        <v>451</v>
      </c>
      <c r="C58" s="186" t="s">
        <v>405</v>
      </c>
      <c r="D58" s="77">
        <v>0</v>
      </c>
      <c r="E58" s="77">
        <v>0</v>
      </c>
      <c r="F58" s="77">
        <v>0</v>
      </c>
      <c r="G58" s="78">
        <v>0</v>
      </c>
      <c r="H58" s="79">
        <v>0</v>
      </c>
      <c r="I58" s="77">
        <v>0</v>
      </c>
      <c r="J58" s="77">
        <v>0</v>
      </c>
      <c r="K58" s="80">
        <v>0</v>
      </c>
      <c r="L58" s="86">
        <v>0</v>
      </c>
      <c r="M58" s="77">
        <v>0</v>
      </c>
      <c r="N58" s="77">
        <v>0</v>
      </c>
      <c r="O58" s="80">
        <v>0</v>
      </c>
      <c r="P58" s="1"/>
      <c r="Q58" s="3"/>
      <c r="R58" s="1"/>
      <c r="S58" s="3"/>
      <c r="T58" s="51"/>
    </row>
    <row r="59" spans="1:20" s="50" customFormat="1" ht="21.75" customHeight="1">
      <c r="A59" s="48"/>
      <c r="B59" s="210" t="s">
        <v>9</v>
      </c>
      <c r="C59" s="211"/>
      <c r="D59" s="78">
        <f>D58</f>
        <v>0</v>
      </c>
      <c r="E59" s="78">
        <f aca="true" t="shared" si="6" ref="E59:O59">E58</f>
        <v>0</v>
      </c>
      <c r="F59" s="78">
        <f t="shared" si="6"/>
        <v>0</v>
      </c>
      <c r="G59" s="80">
        <f t="shared" si="6"/>
        <v>0</v>
      </c>
      <c r="H59" s="196">
        <f t="shared" si="6"/>
        <v>0</v>
      </c>
      <c r="I59" s="78">
        <f t="shared" si="6"/>
        <v>0</v>
      </c>
      <c r="J59" s="78">
        <f t="shared" si="6"/>
        <v>0</v>
      </c>
      <c r="K59" s="80">
        <f t="shared" si="6"/>
        <v>0</v>
      </c>
      <c r="L59" s="196">
        <f t="shared" si="6"/>
        <v>0</v>
      </c>
      <c r="M59" s="78">
        <f t="shared" si="6"/>
        <v>0</v>
      </c>
      <c r="N59" s="78">
        <f t="shared" si="6"/>
        <v>0</v>
      </c>
      <c r="O59" s="80">
        <f t="shared" si="6"/>
        <v>0</v>
      </c>
      <c r="P59" s="1"/>
      <c r="Q59" s="3"/>
      <c r="R59" s="1"/>
      <c r="S59" s="3"/>
      <c r="T59" s="51"/>
    </row>
    <row r="60" spans="1:15" ht="18.75" customHeight="1">
      <c r="A60" s="90"/>
      <c r="B60" s="90" t="s">
        <v>12</v>
      </c>
      <c r="C60" s="90"/>
      <c r="D60" s="96">
        <f>D20+D29+D35+D43+D49+D56+D59</f>
        <v>9572.861420000001</v>
      </c>
      <c r="E60" s="96">
        <f aca="true" t="shared" si="7" ref="E60:O60">E20+E29+E35+E43+E49+E56+E59</f>
        <v>935853.964</v>
      </c>
      <c r="F60" s="96">
        <f t="shared" si="7"/>
        <v>601194.313</v>
      </c>
      <c r="G60" s="97">
        <f t="shared" si="7"/>
        <v>21189.503</v>
      </c>
      <c r="H60" s="197">
        <f t="shared" si="7"/>
        <v>9520.361420000001</v>
      </c>
      <c r="I60" s="96">
        <f t="shared" si="7"/>
        <v>925819.7993300001</v>
      </c>
      <c r="J60" s="96">
        <f t="shared" si="7"/>
        <v>589238.5</v>
      </c>
      <c r="K60" s="97">
        <f t="shared" si="7"/>
        <v>21083.4</v>
      </c>
      <c r="L60" s="197">
        <f t="shared" si="7"/>
        <v>9520.4</v>
      </c>
      <c r="M60" s="96">
        <f t="shared" si="7"/>
        <v>925819.7561100001</v>
      </c>
      <c r="N60" s="96">
        <f t="shared" si="7"/>
        <v>589238.5</v>
      </c>
      <c r="O60" s="97">
        <f t="shared" si="7"/>
        <v>21083.4</v>
      </c>
    </row>
    <row r="61" spans="1:15" ht="15">
      <c r="A61" s="98"/>
      <c r="B61" s="99"/>
      <c r="C61" s="99"/>
      <c r="D61" s="219">
        <f>SUM(D60:G60)</f>
        <v>1567810.64142</v>
      </c>
      <c r="E61" s="220"/>
      <c r="F61" s="220"/>
      <c r="G61" s="221"/>
      <c r="H61" s="222">
        <f>SUM(H60:K60)</f>
        <v>1545662.06075</v>
      </c>
      <c r="I61" s="220"/>
      <c r="J61" s="220"/>
      <c r="K61" s="221"/>
      <c r="L61" s="220">
        <f>SUM(L60:O60)</f>
        <v>1545662.05611</v>
      </c>
      <c r="M61" s="220"/>
      <c r="N61" s="220"/>
      <c r="O61" s="221"/>
    </row>
    <row r="62" spans="4:7" ht="15">
      <c r="D62" s="140">
        <f>D60/$D$61</f>
        <v>0.00610587858450154</v>
      </c>
      <c r="E62" s="140">
        <f>E60/$D$61</f>
        <v>0.5969177267175434</v>
      </c>
      <c r="F62" s="140">
        <f>F60/$D$61</f>
        <v>0.38346104887736016</v>
      </c>
      <c r="G62" s="140">
        <f>G60/$D$61</f>
        <v>0.013515345820594896</v>
      </c>
    </row>
    <row r="63" spans="2:3" ht="15">
      <c r="B63" s="53" t="s">
        <v>218</v>
      </c>
      <c r="C63" s="54">
        <f>D60+E60+F60+G60</f>
        <v>1567810.64142</v>
      </c>
    </row>
    <row r="64" spans="2:3" ht="15">
      <c r="B64" s="53" t="s">
        <v>219</v>
      </c>
      <c r="C64" s="54">
        <f>H60+I60+J60+K60</f>
        <v>1545662.06075</v>
      </c>
    </row>
    <row r="65" spans="2:5" ht="15">
      <c r="B65" s="111"/>
      <c r="C65" s="141">
        <f>C64/C63</f>
        <v>0.9858729236268357</v>
      </c>
      <c r="D65" s="111"/>
      <c r="E65" s="111"/>
    </row>
    <row r="66" spans="2:5" ht="15">
      <c r="B66" s="111"/>
      <c r="C66" s="111"/>
      <c r="D66" s="111"/>
      <c r="E66" s="111"/>
    </row>
    <row r="67" spans="1:17" ht="16.5">
      <c r="A67" s="22"/>
      <c r="B67" s="111" t="s">
        <v>312</v>
      </c>
      <c r="C67" s="112">
        <f>(SUM(H14:K14)/SUM($D$14:$G$14)+SUM(H15:K15)/SUM($D$15:$G$15)+SUM(H16:K16)/SUM($D$16:$G$16)+SUM(H17:K17)/SUM($D$17:$G$17)+SUM(H18:K18)/SUM($D$18:$G$18)+SUM(H19:K19)/SUM($D$19:$G$19)+SUM(H22:K22)/SUM($D$22:$G$22)+SUM(H23:K23)/SUM($D$23:$G$23)+SUM(H24:K24)/SUM($D$24:$G$24)+SUM(H25:K25)/SUM($D$25:$G$25)+SUM(H26:K26)/SUM($D$26:$G$26)+SUM(H27:K27)/SUM($D$27:$G$27)+SUM(H28:K28)/SUM($D$28:$G$28)+SUM(H31:K31)/SUM($D$31:$G$31)+SUM(H32:K32)/SUM($D$32:$G$32)+SUM(H33:K33)/SUM($D$33:$G$33)+SUM(H34:K34)/SUM($D$34:$G$34)+SUM(H37:K37)/SUM($D$37:$G$37)+SUM(H38:K38)/SUM($D$38:$G$38)+SUM(H39:K39)/SUM($D$39:$G$39)+SUM(H40:K40)/SUM($D$40:$G$40)+SUM(H41:K41)/SUM($D$41:$G$41)+SUM(H42:K42)/SUM($D$42:$G$42)+SUM(H47:K47)/SUM($D$47:$G$47)+SUM(H48:K48)/SUM($D$48:$G$48)+SUM(H51:K51)/SUM($D$51:$G$51)+SUM(H52:K52)/SUM($D$52:$G$52)+SUM(H53:K53)/SUM($D$53:$G$53)+SUM(H54:K54)/SUM($D$54:$G$54)+SUM(H55:K55)/SUM($D$55:$G$55))/30</f>
        <v>0.9734531539144898</v>
      </c>
      <c r="D67" s="111" t="s">
        <v>313</v>
      </c>
      <c r="E67" s="112">
        <f>(SUM(L14:O14)/SUM($D$14:$G$14)+SUM(L15:O15)/SUM($D$15:$G$15)+SUM(L16:O16)/SUM($D$16:$G$16)+SUM(L17:O17)/SUM($D$17:$G$17)+SUM(L18:O18)/SUM($D$18:$G$18)+SUM(L19:O19)/SUM($D$19:$G$19)+SUM(L22:O22)/SUM($D$22:$G$22)+SUM(L23:O23)/SUM($D$23:$G$23)+SUM(L24:O24)/SUM($D$24:$G$24)+SUM(L25:O25)/SUM($D$25:$G$25)+SUM(L26:O26)/SUM($D$26:$G$26)+SUM(L27:O27)/SUM($D$27:$G$27)+SUM(L28:O28)/SUM($D$28:$G$28)+SUM(L31:O31)/SUM($D$31:$G$31)+SUM(L32:O32)/SUM($D$32:$G$32)+SUM(L33:O33)/SUM($D$33:$G$33)+SUM(L34:O34)/SUM($D$34:$G$34)+SUM(L37:O37)/SUM($D$37:$G$37)+SUM(L38:O38)/SUM($D$38:$G$38)+SUM(L39:O39)/SUM($D$39:$G$39)+SUM(L40:O40)/SUM($D$40:$G$40)+SUM(L41:O41)/SUM($D$41:$G$41)+SUM(L42:O42)/SUM($D$42:$G$42)+SUM(L47:O47)/SUM($D$47:$G$47)+SUM(L48:O48)/SUM($D$48:$G$48)+SUM(L51:O51)/SUM($D$51:$G$51)+SUM(L52:O52)/SUM($D$52:$G$52)+SUM(L53:O53)/SUM($D$53:$G$53)+SUM(L54:O54)/SUM($D$54:$G$54)+SUM(L55:O55)/SUM($D$55:$G$55))/30</f>
        <v>0.9734527839399161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5">
      <c r="A68" s="22"/>
      <c r="B68" s="22"/>
      <c r="C68" s="22"/>
      <c r="D68" s="23"/>
      <c r="E68" s="2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">
      <c r="A69" s="6"/>
      <c r="B69" s="6" t="s">
        <v>224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34.5" customHeight="1">
      <c r="A70" s="7"/>
      <c r="B70" s="218" t="s">
        <v>431</v>
      </c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"/>
      <c r="Q70" s="21"/>
    </row>
    <row r="71" spans="1:17" ht="30" customHeight="1">
      <c r="A71" s="8"/>
      <c r="B71" s="218" t="s">
        <v>432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9"/>
      <c r="Q71" s="9"/>
    </row>
    <row r="72" spans="1:17" ht="15">
      <c r="A72" s="10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5">
      <c r="A73" s="24"/>
      <c r="B73" s="14"/>
      <c r="C73" s="14"/>
      <c r="D73" s="9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5">
      <c r="A74" s="24"/>
      <c r="B74" s="14"/>
      <c r="C74" s="14"/>
      <c r="D74" s="9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">
      <c r="A75" s="8"/>
      <c r="B75" s="7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5.75">
      <c r="A76" s="10"/>
      <c r="B76" s="1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15.75">
      <c r="A77" s="10"/>
      <c r="B77" s="1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5">
      <c r="A78" s="1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15.75">
      <c r="A79" s="10"/>
      <c r="B79" s="1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15">
      <c r="A80" s="1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5">
      <c r="A81" s="1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5">
      <c r="A82" s="8"/>
      <c r="B82" s="7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5">
      <c r="A83" s="10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ht="15">
      <c r="A84" s="8"/>
      <c r="B84" s="7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15">
      <c r="A85" s="2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5">
      <c r="A86" s="2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5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15">
      <c r="A88" s="1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ht="15">
      <c r="A89" s="2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5">
      <c r="A90" s="2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5">
      <c r="A91" s="10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ht="15">
      <c r="A92" s="2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5">
      <c r="A93" s="2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5">
      <c r="A94" s="10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14"/>
    </row>
    <row r="95" spans="1:17" ht="15">
      <c r="A95" s="7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17" ht="15">
      <c r="A96" s="9"/>
      <c r="B96" s="13"/>
      <c r="C96" s="7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ht="15">
      <c r="A97" s="10"/>
      <c r="B97" s="13"/>
      <c r="C97" s="1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15">
      <c r="A98" s="10"/>
      <c r="B98" s="13"/>
      <c r="C98" s="1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15">
      <c r="A99" s="10"/>
      <c r="B99" s="9"/>
      <c r="C99" s="14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ht="15">
      <c r="A100" s="10"/>
      <c r="B100" s="9"/>
      <c r="C100" s="1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15">
      <c r="A101" s="10"/>
      <c r="B101" s="9"/>
      <c r="C101" s="14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5">
      <c r="A102" s="15"/>
      <c r="B102" s="13"/>
      <c r="C102" s="7"/>
      <c r="D102" s="9"/>
      <c r="E102" s="9"/>
      <c r="F102" s="9"/>
      <c r="G102" s="9"/>
      <c r="H102" s="16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15">
      <c r="A103" s="10"/>
      <c r="B103" s="13"/>
      <c r="C103" s="1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15">
      <c r="A104" s="10"/>
      <c r="B104" s="9"/>
      <c r="C104" s="1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15">
      <c r="A105" s="10"/>
      <c r="B105" s="9"/>
      <c r="C105" s="1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5">
      <c r="A106" s="10"/>
      <c r="B106" s="9"/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ht="15">
      <c r="A107" s="10"/>
      <c r="B107" s="9"/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15">
      <c r="A108" s="10"/>
      <c r="B108" s="9"/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15">
      <c r="A109" s="10"/>
      <c r="B109" s="9"/>
      <c r="C109" s="14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 ht="15">
      <c r="A110" s="7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1:17" ht="15.75">
      <c r="A111" s="17"/>
      <c r="B111" s="18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ht="15.75">
      <c r="A112" s="19"/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ht="15">
      <c r="A113" s="8"/>
      <c r="B113" s="21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 ht="15">
      <c r="A114" s="9"/>
      <c r="B114" s="1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1:17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</sheetData>
  <sheetProtection/>
  <mergeCells count="34">
    <mergeCell ref="B21:O21"/>
    <mergeCell ref="A10:A11"/>
    <mergeCell ref="A29:C29"/>
    <mergeCell ref="D10:G10"/>
    <mergeCell ref="C10:C11"/>
    <mergeCell ref="A49:C49"/>
    <mergeCell ref="A1:O1"/>
    <mergeCell ref="A2:O2"/>
    <mergeCell ref="A4:O4"/>
    <mergeCell ref="A5:O5"/>
    <mergeCell ref="A6:O6"/>
    <mergeCell ref="A3:O3"/>
    <mergeCell ref="B36:O36"/>
    <mergeCell ref="A43:C43"/>
    <mergeCell ref="B71:O71"/>
    <mergeCell ref="D61:G61"/>
    <mergeCell ref="H61:K61"/>
    <mergeCell ref="B30:O30"/>
    <mergeCell ref="L61:O61"/>
    <mergeCell ref="B44:O44"/>
    <mergeCell ref="B70:O70"/>
    <mergeCell ref="B56:C56"/>
    <mergeCell ref="A35:C35"/>
    <mergeCell ref="B50:O50"/>
    <mergeCell ref="B57:O57"/>
    <mergeCell ref="B59:C59"/>
    <mergeCell ref="A7:O7"/>
    <mergeCell ref="L10:O10"/>
    <mergeCell ref="B10:B11"/>
    <mergeCell ref="H10:K10"/>
    <mergeCell ref="A8:O8"/>
    <mergeCell ref="A9:F9"/>
    <mergeCell ref="B13:O13"/>
    <mergeCell ref="A20:C20"/>
  </mergeCells>
  <printOptions/>
  <pageMargins left="0.1968503937007874" right="0.1968503937007874" top="0.3937007874015748" bottom="0.3937007874015748" header="0" footer="0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0"/>
  <sheetViews>
    <sheetView zoomScalePageLayoutView="0" workbookViewId="0" topLeftCell="A1">
      <selection activeCell="H190" sqref="H190"/>
    </sheetView>
  </sheetViews>
  <sheetFormatPr defaultColWidth="9.140625" defaultRowHeight="15"/>
  <cols>
    <col min="1" max="1" width="3.00390625" style="100" customWidth="1"/>
    <col min="2" max="2" width="66.8515625" style="4" customWidth="1"/>
    <col min="3" max="3" width="7.421875" style="4" customWidth="1"/>
    <col min="4" max="4" width="11.7109375" style="4" customWidth="1"/>
    <col min="5" max="5" width="8.8515625" style="4" customWidth="1"/>
    <col min="6" max="6" width="8.28125" style="4" customWidth="1"/>
    <col min="7" max="7" width="31.28125" style="4" customWidth="1"/>
    <col min="8" max="8" width="14.421875" style="4" customWidth="1"/>
    <col min="9" max="16384" width="9.140625" style="4" customWidth="1"/>
  </cols>
  <sheetData>
    <row r="1" spans="1:10" ht="30" customHeight="1">
      <c r="A1" s="240" t="s">
        <v>314</v>
      </c>
      <c r="B1" s="240"/>
      <c r="C1" s="240"/>
      <c r="D1" s="240"/>
      <c r="E1" s="240"/>
      <c r="F1" s="240"/>
      <c r="G1" s="240"/>
      <c r="H1" s="30"/>
      <c r="I1" s="30"/>
      <c r="J1" s="30"/>
    </row>
    <row r="2" spans="1:10" ht="12.75">
      <c r="A2" s="241" t="s">
        <v>424</v>
      </c>
      <c r="B2" s="241"/>
      <c r="C2" s="241"/>
      <c r="D2" s="241"/>
      <c r="E2" s="241"/>
      <c r="F2" s="241"/>
      <c r="G2" s="241"/>
      <c r="H2" s="31"/>
      <c r="I2" s="31"/>
      <c r="J2" s="31"/>
    </row>
    <row r="3" spans="1:10" ht="65.25" customHeight="1">
      <c r="A3" s="238" t="s">
        <v>27</v>
      </c>
      <c r="B3" s="238" t="s">
        <v>35</v>
      </c>
      <c r="C3" s="238" t="s">
        <v>28</v>
      </c>
      <c r="D3" s="238" t="s">
        <v>36</v>
      </c>
      <c r="E3" s="238"/>
      <c r="F3" s="238"/>
      <c r="G3" s="238" t="s">
        <v>41</v>
      </c>
      <c r="H3" s="32"/>
      <c r="I3" s="32"/>
      <c r="J3" s="32"/>
    </row>
    <row r="4" spans="1:10" ht="39" customHeight="1">
      <c r="A4" s="238"/>
      <c r="B4" s="238"/>
      <c r="C4" s="238"/>
      <c r="D4" s="238" t="s">
        <v>37</v>
      </c>
      <c r="E4" s="238" t="s">
        <v>38</v>
      </c>
      <c r="F4" s="238"/>
      <c r="G4" s="238"/>
      <c r="H4" s="32"/>
      <c r="I4" s="32"/>
      <c r="J4" s="32"/>
    </row>
    <row r="5" spans="1:10" ht="22.5" customHeight="1">
      <c r="A5" s="238"/>
      <c r="B5" s="238"/>
      <c r="C5" s="238"/>
      <c r="D5" s="238"/>
      <c r="E5" s="125" t="s">
        <v>39</v>
      </c>
      <c r="F5" s="125" t="s">
        <v>40</v>
      </c>
      <c r="G5" s="238"/>
      <c r="H5" s="32"/>
      <c r="I5" s="32"/>
      <c r="J5" s="32"/>
    </row>
    <row r="6" spans="1:10" ht="12.75">
      <c r="A6" s="115">
        <v>1</v>
      </c>
      <c r="B6" s="117">
        <v>2</v>
      </c>
      <c r="C6" s="117">
        <v>3</v>
      </c>
      <c r="D6" s="114">
        <v>4</v>
      </c>
      <c r="E6" s="116">
        <v>5</v>
      </c>
      <c r="F6" s="116">
        <v>6</v>
      </c>
      <c r="G6" s="116">
        <v>7</v>
      </c>
      <c r="H6" s="33"/>
      <c r="I6" s="33"/>
      <c r="J6" s="33"/>
    </row>
    <row r="7" spans="1:10" ht="34.5" customHeight="1">
      <c r="A7" s="242" t="s">
        <v>23</v>
      </c>
      <c r="B7" s="243"/>
      <c r="C7" s="243"/>
      <c r="D7" s="243"/>
      <c r="E7" s="243"/>
      <c r="F7" s="243"/>
      <c r="G7" s="244"/>
      <c r="H7" s="132">
        <f>(H9+H10+H11+H12+H13+H14+H16+H17+H18+H19+H20+H21+H22+H23+H24+H25+H26+H27+H28+H29+H30+H31+H32+H33+H35+H36+H37+H38+H39+H40+H41+H42+H44+H45+H46+H47+H48+H50+H51+H52+H53+H55+H56+H58)/SUM(I9:I58)</f>
        <v>0.9863138895433715</v>
      </c>
      <c r="I7" s="33"/>
      <c r="J7" s="33"/>
    </row>
    <row r="8" spans="1:10" ht="27.75" customHeight="1">
      <c r="A8" s="234" t="s">
        <v>108</v>
      </c>
      <c r="B8" s="234"/>
      <c r="C8" s="234"/>
      <c r="D8" s="234"/>
      <c r="E8" s="234"/>
      <c r="F8" s="234"/>
      <c r="G8" s="234"/>
      <c r="H8" s="153"/>
      <c r="I8" s="33"/>
      <c r="J8" s="33"/>
    </row>
    <row r="9" spans="1:10" ht="52.5" customHeight="1">
      <c r="A9" s="115">
        <v>1</v>
      </c>
      <c r="B9" s="91" t="s">
        <v>29</v>
      </c>
      <c r="C9" s="115" t="s">
        <v>42</v>
      </c>
      <c r="D9" s="178">
        <v>100</v>
      </c>
      <c r="E9" s="115">
        <v>100</v>
      </c>
      <c r="F9" s="115">
        <v>100</v>
      </c>
      <c r="G9" s="91"/>
      <c r="H9" s="154">
        <f>F9/E9</f>
        <v>1</v>
      </c>
      <c r="I9" s="33">
        <f>IF(H9=0,1,1)</f>
        <v>1</v>
      </c>
      <c r="J9" s="33"/>
    </row>
    <row r="10" spans="1:10" ht="78.75" customHeight="1">
      <c r="A10" s="115">
        <v>2</v>
      </c>
      <c r="B10" s="91" t="s">
        <v>30</v>
      </c>
      <c r="C10" s="115" t="s">
        <v>42</v>
      </c>
      <c r="D10" s="178">
        <v>99</v>
      </c>
      <c r="E10" s="115">
        <v>99</v>
      </c>
      <c r="F10" s="115">
        <v>99</v>
      </c>
      <c r="G10" s="91"/>
      <c r="H10" s="154">
        <f aca="true" t="shared" si="0" ref="H10:H58">F10/E10</f>
        <v>1</v>
      </c>
      <c r="I10" s="33">
        <f aca="true" t="shared" si="1" ref="I10:I63">IF(H10=0,1,1)</f>
        <v>1</v>
      </c>
      <c r="J10" s="33"/>
    </row>
    <row r="11" spans="1:10" ht="36.75" customHeight="1">
      <c r="A11" s="115">
        <v>3</v>
      </c>
      <c r="B11" s="91" t="s">
        <v>31</v>
      </c>
      <c r="C11" s="115" t="s">
        <v>42</v>
      </c>
      <c r="D11" s="178">
        <v>112.9</v>
      </c>
      <c r="E11" s="115">
        <v>114</v>
      </c>
      <c r="F11" s="115">
        <v>116.4</v>
      </c>
      <c r="G11" s="91"/>
      <c r="H11" s="154">
        <f t="shared" si="0"/>
        <v>1.0210526315789474</v>
      </c>
      <c r="I11" s="33">
        <f t="shared" si="1"/>
        <v>1</v>
      </c>
      <c r="J11" s="33"/>
    </row>
    <row r="12" spans="1:10" ht="51">
      <c r="A12" s="115">
        <v>4</v>
      </c>
      <c r="B12" s="91" t="s">
        <v>32</v>
      </c>
      <c r="C12" s="115" t="s">
        <v>42</v>
      </c>
      <c r="D12" s="178">
        <v>71</v>
      </c>
      <c r="E12" s="115">
        <v>71</v>
      </c>
      <c r="F12" s="115">
        <v>71</v>
      </c>
      <c r="G12" s="91"/>
      <c r="H12" s="154">
        <f t="shared" si="0"/>
        <v>1</v>
      </c>
      <c r="I12" s="33">
        <f t="shared" si="1"/>
        <v>1</v>
      </c>
      <c r="J12" s="33"/>
    </row>
    <row r="13" spans="1:10" ht="38.25">
      <c r="A13" s="115">
        <v>5</v>
      </c>
      <c r="B13" s="91" t="s">
        <v>33</v>
      </c>
      <c r="C13" s="115" t="s">
        <v>42</v>
      </c>
      <c r="D13" s="178">
        <v>0</v>
      </c>
      <c r="E13" s="115">
        <v>0</v>
      </c>
      <c r="F13" s="115">
        <v>0</v>
      </c>
      <c r="G13" s="91"/>
      <c r="H13" s="154">
        <v>1</v>
      </c>
      <c r="I13" s="33">
        <f t="shared" si="1"/>
        <v>1</v>
      </c>
      <c r="J13" s="33"/>
    </row>
    <row r="14" spans="1:10" ht="38.25">
      <c r="A14" s="115">
        <v>6</v>
      </c>
      <c r="B14" s="91" t="s">
        <v>34</v>
      </c>
      <c r="C14" s="115" t="s">
        <v>42</v>
      </c>
      <c r="D14" s="178">
        <v>5</v>
      </c>
      <c r="E14" s="115">
        <v>5</v>
      </c>
      <c r="F14" s="115">
        <v>7.1</v>
      </c>
      <c r="G14" s="91"/>
      <c r="H14" s="154">
        <f t="shared" si="0"/>
        <v>1.42</v>
      </c>
      <c r="I14" s="33">
        <f t="shared" si="1"/>
        <v>1</v>
      </c>
      <c r="J14" s="33"/>
    </row>
    <row r="15" spans="1:10" ht="28.5" customHeight="1">
      <c r="A15" s="236" t="s">
        <v>109</v>
      </c>
      <c r="B15" s="236"/>
      <c r="C15" s="236"/>
      <c r="D15" s="236"/>
      <c r="E15" s="236"/>
      <c r="F15" s="236"/>
      <c r="G15" s="236"/>
      <c r="H15" s="154"/>
      <c r="I15" s="33"/>
      <c r="J15" s="35"/>
    </row>
    <row r="16" spans="1:10" ht="38.25">
      <c r="A16" s="115" t="s">
        <v>43</v>
      </c>
      <c r="B16" s="74" t="s">
        <v>44</v>
      </c>
      <c r="C16" s="115" t="s">
        <v>45</v>
      </c>
      <c r="D16" s="178">
        <v>43418.1</v>
      </c>
      <c r="E16" s="115">
        <v>44396</v>
      </c>
      <c r="F16" s="115">
        <v>44428.1</v>
      </c>
      <c r="G16" s="116"/>
      <c r="H16" s="154">
        <f t="shared" si="0"/>
        <v>1.0007230381115415</v>
      </c>
      <c r="I16" s="33">
        <f t="shared" si="1"/>
        <v>1</v>
      </c>
      <c r="J16" s="33"/>
    </row>
    <row r="17" spans="1:10" ht="63.75" customHeight="1">
      <c r="A17" s="115">
        <v>2</v>
      </c>
      <c r="B17" s="74" t="s">
        <v>46</v>
      </c>
      <c r="C17" s="115" t="s">
        <v>42</v>
      </c>
      <c r="D17" s="178">
        <v>100</v>
      </c>
      <c r="E17" s="115">
        <v>100</v>
      </c>
      <c r="F17" s="115">
        <v>100</v>
      </c>
      <c r="G17" s="160"/>
      <c r="H17" s="154">
        <f t="shared" si="0"/>
        <v>1</v>
      </c>
      <c r="I17" s="33">
        <v>1</v>
      </c>
      <c r="J17" s="33"/>
    </row>
    <row r="18" spans="1:10" ht="38.25">
      <c r="A18" s="115">
        <v>3</v>
      </c>
      <c r="B18" s="74" t="s">
        <v>47</v>
      </c>
      <c r="C18" s="115" t="s">
        <v>42</v>
      </c>
      <c r="D18" s="178">
        <v>100</v>
      </c>
      <c r="E18" s="115">
        <v>100</v>
      </c>
      <c r="F18" s="115">
        <v>100</v>
      </c>
      <c r="G18" s="116"/>
      <c r="H18" s="154">
        <f t="shared" si="0"/>
        <v>1</v>
      </c>
      <c r="I18" s="33">
        <f t="shared" si="1"/>
        <v>1</v>
      </c>
      <c r="J18" s="33"/>
    </row>
    <row r="19" spans="1:10" ht="38.25">
      <c r="A19" s="115">
        <v>4</v>
      </c>
      <c r="B19" s="74" t="s">
        <v>48</v>
      </c>
      <c r="C19" s="115" t="s">
        <v>42</v>
      </c>
      <c r="D19" s="178">
        <v>75</v>
      </c>
      <c r="E19" s="115">
        <v>80</v>
      </c>
      <c r="F19" s="115">
        <v>80</v>
      </c>
      <c r="G19" s="116"/>
      <c r="H19" s="154">
        <f t="shared" si="0"/>
        <v>1</v>
      </c>
      <c r="I19" s="33">
        <f t="shared" si="1"/>
        <v>1</v>
      </c>
      <c r="J19" s="33"/>
    </row>
    <row r="20" spans="1:10" ht="41.25" customHeight="1">
      <c r="A20" s="115">
        <v>5</v>
      </c>
      <c r="B20" s="73" t="s">
        <v>49</v>
      </c>
      <c r="C20" s="115" t="s">
        <v>42</v>
      </c>
      <c r="D20" s="178">
        <v>100</v>
      </c>
      <c r="E20" s="115">
        <v>100</v>
      </c>
      <c r="F20" s="115">
        <v>100</v>
      </c>
      <c r="G20" s="116"/>
      <c r="H20" s="154">
        <f t="shared" si="0"/>
        <v>1</v>
      </c>
      <c r="I20" s="33">
        <f t="shared" si="1"/>
        <v>1</v>
      </c>
      <c r="J20" s="33"/>
    </row>
    <row r="21" spans="1:10" ht="38.25">
      <c r="A21" s="143">
        <v>6</v>
      </c>
      <c r="B21" s="167" t="s">
        <v>50</v>
      </c>
      <c r="C21" s="143" t="s">
        <v>42</v>
      </c>
      <c r="D21" s="143">
        <v>93</v>
      </c>
      <c r="E21" s="143">
        <v>98</v>
      </c>
      <c r="F21" s="143">
        <v>98</v>
      </c>
      <c r="G21" s="168"/>
      <c r="H21" s="154">
        <f t="shared" si="0"/>
        <v>1</v>
      </c>
      <c r="I21" s="157">
        <f t="shared" si="1"/>
        <v>1</v>
      </c>
      <c r="J21" s="33"/>
    </row>
    <row r="22" spans="1:10" ht="38.25">
      <c r="A22" s="115">
        <v>7</v>
      </c>
      <c r="B22" s="74" t="s">
        <v>51</v>
      </c>
      <c r="C22" s="115" t="s">
        <v>42</v>
      </c>
      <c r="D22" s="178">
        <v>100</v>
      </c>
      <c r="E22" s="115">
        <v>100</v>
      </c>
      <c r="F22" s="115">
        <v>100</v>
      </c>
      <c r="G22" s="116"/>
      <c r="H22" s="154">
        <f t="shared" si="0"/>
        <v>1</v>
      </c>
      <c r="I22" s="33">
        <f t="shared" si="1"/>
        <v>1</v>
      </c>
      <c r="J22" s="33"/>
    </row>
    <row r="23" spans="1:10" ht="38.25">
      <c r="A23" s="115">
        <v>8</v>
      </c>
      <c r="B23" s="74" t="s">
        <v>52</v>
      </c>
      <c r="C23" s="115" t="s">
        <v>42</v>
      </c>
      <c r="D23" s="178">
        <v>99</v>
      </c>
      <c r="E23" s="115">
        <v>99</v>
      </c>
      <c r="F23" s="115">
        <v>99</v>
      </c>
      <c r="G23" s="116"/>
      <c r="H23" s="154">
        <f t="shared" si="0"/>
        <v>1</v>
      </c>
      <c r="I23" s="33">
        <f t="shared" si="1"/>
        <v>1</v>
      </c>
      <c r="J23" s="33"/>
    </row>
    <row r="24" spans="1:10" ht="63.75">
      <c r="A24" s="115">
        <v>9</v>
      </c>
      <c r="B24" s="73" t="s">
        <v>53</v>
      </c>
      <c r="C24" s="115" t="s">
        <v>42</v>
      </c>
      <c r="D24" s="178">
        <v>97</v>
      </c>
      <c r="E24" s="115">
        <v>97</v>
      </c>
      <c r="F24" s="115">
        <v>97.2</v>
      </c>
      <c r="G24" s="116"/>
      <c r="H24" s="154">
        <f t="shared" si="0"/>
        <v>1.002061855670103</v>
      </c>
      <c r="I24" s="33">
        <f t="shared" si="1"/>
        <v>1</v>
      </c>
      <c r="J24" s="33"/>
    </row>
    <row r="25" spans="1:10" ht="25.5">
      <c r="A25" s="115">
        <v>10</v>
      </c>
      <c r="B25" s="73" t="s">
        <v>54</v>
      </c>
      <c r="C25" s="115" t="s">
        <v>42</v>
      </c>
      <c r="D25" s="178">
        <v>80</v>
      </c>
      <c r="E25" s="115">
        <v>85</v>
      </c>
      <c r="F25" s="115">
        <v>85</v>
      </c>
      <c r="G25" s="116"/>
      <c r="H25" s="154">
        <f t="shared" si="0"/>
        <v>1</v>
      </c>
      <c r="I25" s="33">
        <f t="shared" si="1"/>
        <v>1</v>
      </c>
      <c r="J25" s="33"/>
    </row>
    <row r="26" spans="1:10" ht="38.25">
      <c r="A26" s="115">
        <v>11</v>
      </c>
      <c r="B26" s="74" t="s">
        <v>55</v>
      </c>
      <c r="C26" s="115" t="s">
        <v>42</v>
      </c>
      <c r="D26" s="178">
        <v>25</v>
      </c>
      <c r="E26" s="115">
        <v>27.5</v>
      </c>
      <c r="F26" s="115">
        <v>25.3</v>
      </c>
      <c r="G26" s="116"/>
      <c r="H26" s="154">
        <f t="shared" si="0"/>
        <v>0.92</v>
      </c>
      <c r="I26" s="33">
        <f t="shared" si="1"/>
        <v>1</v>
      </c>
      <c r="J26" s="33"/>
    </row>
    <row r="27" spans="1:10" ht="51">
      <c r="A27" s="115">
        <v>12</v>
      </c>
      <c r="B27" s="70" t="s">
        <v>56</v>
      </c>
      <c r="C27" s="115" t="s">
        <v>42</v>
      </c>
      <c r="D27" s="178">
        <v>67</v>
      </c>
      <c r="E27" s="115">
        <v>68</v>
      </c>
      <c r="F27" s="115">
        <v>68</v>
      </c>
      <c r="G27" s="116"/>
      <c r="H27" s="154">
        <f t="shared" si="0"/>
        <v>1</v>
      </c>
      <c r="I27" s="33">
        <f t="shared" si="1"/>
        <v>1</v>
      </c>
      <c r="J27" s="33"/>
    </row>
    <row r="28" spans="1:10" ht="38.25" customHeight="1">
      <c r="A28" s="115">
        <v>13</v>
      </c>
      <c r="B28" s="75" t="s">
        <v>57</v>
      </c>
      <c r="C28" s="115" t="s">
        <v>42</v>
      </c>
      <c r="D28" s="178">
        <v>100</v>
      </c>
      <c r="E28" s="115">
        <v>100</v>
      </c>
      <c r="F28" s="115">
        <v>100</v>
      </c>
      <c r="G28" s="116"/>
      <c r="H28" s="154">
        <f t="shared" si="0"/>
        <v>1</v>
      </c>
      <c r="I28" s="33">
        <f t="shared" si="1"/>
        <v>1</v>
      </c>
      <c r="J28" s="33"/>
    </row>
    <row r="29" spans="1:10" ht="12.75">
      <c r="A29" s="115">
        <v>14</v>
      </c>
      <c r="B29" s="70" t="s">
        <v>58</v>
      </c>
      <c r="C29" s="115" t="s">
        <v>42</v>
      </c>
      <c r="D29" s="178">
        <v>100</v>
      </c>
      <c r="E29" s="115">
        <v>100</v>
      </c>
      <c r="F29" s="115">
        <v>100</v>
      </c>
      <c r="G29" s="116"/>
      <c r="H29" s="154">
        <f t="shared" si="0"/>
        <v>1</v>
      </c>
      <c r="I29" s="33">
        <f t="shared" si="1"/>
        <v>1</v>
      </c>
      <c r="J29" s="33"/>
    </row>
    <row r="30" spans="1:10" ht="38.25">
      <c r="A30" s="115">
        <v>15</v>
      </c>
      <c r="B30" s="74" t="s">
        <v>59</v>
      </c>
      <c r="C30" s="115" t="s">
        <v>42</v>
      </c>
      <c r="D30" s="178">
        <v>100</v>
      </c>
      <c r="E30" s="115">
        <v>100</v>
      </c>
      <c r="F30" s="115">
        <v>100</v>
      </c>
      <c r="G30" s="116"/>
      <c r="H30" s="154">
        <f t="shared" si="0"/>
        <v>1</v>
      </c>
      <c r="I30" s="33">
        <f t="shared" si="1"/>
        <v>1</v>
      </c>
      <c r="J30" s="33"/>
    </row>
    <row r="31" spans="1:10" ht="38.25">
      <c r="A31" s="115">
        <v>16</v>
      </c>
      <c r="B31" s="74" t="s">
        <v>60</v>
      </c>
      <c r="C31" s="115" t="s">
        <v>42</v>
      </c>
      <c r="D31" s="143">
        <v>23.5</v>
      </c>
      <c r="E31" s="115">
        <v>23.5</v>
      </c>
      <c r="F31" s="143">
        <v>23.5</v>
      </c>
      <c r="G31" s="116"/>
      <c r="H31" s="154">
        <f t="shared" si="0"/>
        <v>1</v>
      </c>
      <c r="I31" s="33">
        <f t="shared" si="1"/>
        <v>1</v>
      </c>
      <c r="J31" s="33"/>
    </row>
    <row r="32" spans="1:10" ht="25.5">
      <c r="A32" s="115">
        <v>17</v>
      </c>
      <c r="B32" s="74" t="s">
        <v>61</v>
      </c>
      <c r="C32" s="115" t="s">
        <v>42</v>
      </c>
      <c r="D32" s="178">
        <v>88.2</v>
      </c>
      <c r="E32" s="115">
        <v>88</v>
      </c>
      <c r="F32" s="115">
        <v>88</v>
      </c>
      <c r="G32" s="116"/>
      <c r="H32" s="154">
        <f t="shared" si="0"/>
        <v>1</v>
      </c>
      <c r="I32" s="33">
        <f t="shared" si="1"/>
        <v>1</v>
      </c>
      <c r="J32" s="33"/>
    </row>
    <row r="33" spans="1:10" ht="38.25">
      <c r="A33" s="115">
        <v>18</v>
      </c>
      <c r="B33" s="74" t="s">
        <v>62</v>
      </c>
      <c r="C33" s="115" t="s">
        <v>42</v>
      </c>
      <c r="D33" s="178">
        <v>0</v>
      </c>
      <c r="E33" s="115">
        <v>0</v>
      </c>
      <c r="F33" s="115">
        <v>0</v>
      </c>
      <c r="G33" s="116"/>
      <c r="H33" s="154">
        <v>1</v>
      </c>
      <c r="I33" s="33">
        <f t="shared" si="1"/>
        <v>1</v>
      </c>
      <c r="J33" s="33"/>
    </row>
    <row r="34" spans="1:10" ht="29.25" customHeight="1">
      <c r="A34" s="234" t="s">
        <v>110</v>
      </c>
      <c r="B34" s="234"/>
      <c r="C34" s="234"/>
      <c r="D34" s="234"/>
      <c r="E34" s="234"/>
      <c r="F34" s="234"/>
      <c r="G34" s="234"/>
      <c r="H34" s="154"/>
      <c r="I34" s="33"/>
      <c r="J34" s="34"/>
    </row>
    <row r="35" spans="1:10" ht="38.25">
      <c r="A35" s="115">
        <v>1</v>
      </c>
      <c r="B35" s="91" t="s">
        <v>63</v>
      </c>
      <c r="C35" s="115" t="s">
        <v>42</v>
      </c>
      <c r="D35" s="178">
        <v>86</v>
      </c>
      <c r="E35" s="115">
        <v>86.5</v>
      </c>
      <c r="F35" s="115">
        <v>80</v>
      </c>
      <c r="G35" s="91"/>
      <c r="H35" s="154">
        <f t="shared" si="0"/>
        <v>0.9248554913294798</v>
      </c>
      <c r="I35" s="33">
        <f t="shared" si="1"/>
        <v>1</v>
      </c>
      <c r="J35" s="34"/>
    </row>
    <row r="36" spans="1:10" ht="51">
      <c r="A36" s="115">
        <v>2</v>
      </c>
      <c r="B36" s="91" t="s">
        <v>64</v>
      </c>
      <c r="C36" s="115" t="s">
        <v>42</v>
      </c>
      <c r="D36" s="178">
        <v>100</v>
      </c>
      <c r="E36" s="49">
        <v>100</v>
      </c>
      <c r="F36" s="115">
        <v>100</v>
      </c>
      <c r="G36" s="91"/>
      <c r="H36" s="154">
        <f t="shared" si="0"/>
        <v>1</v>
      </c>
      <c r="I36" s="33">
        <f t="shared" si="1"/>
        <v>1</v>
      </c>
      <c r="J36" s="34"/>
    </row>
    <row r="37" spans="1:10" ht="25.5">
      <c r="A37" s="115">
        <v>3</v>
      </c>
      <c r="B37" s="91" t="s">
        <v>65</v>
      </c>
      <c r="C37" s="115" t="s">
        <v>42</v>
      </c>
      <c r="D37" s="178">
        <v>52.2</v>
      </c>
      <c r="E37" s="115">
        <v>52.2</v>
      </c>
      <c r="F37" s="115">
        <v>52.2</v>
      </c>
      <c r="G37" s="91"/>
      <c r="H37" s="154">
        <f t="shared" si="0"/>
        <v>1</v>
      </c>
      <c r="I37" s="33">
        <f t="shared" si="1"/>
        <v>1</v>
      </c>
      <c r="J37" s="34"/>
    </row>
    <row r="38" spans="1:10" ht="25.5">
      <c r="A38" s="115">
        <v>4</v>
      </c>
      <c r="B38" s="91" t="s">
        <v>66</v>
      </c>
      <c r="C38" s="115" t="s">
        <v>42</v>
      </c>
      <c r="D38" s="178">
        <v>50</v>
      </c>
      <c r="E38" s="115">
        <v>50.5</v>
      </c>
      <c r="F38" s="115">
        <v>50</v>
      </c>
      <c r="G38" s="91"/>
      <c r="H38" s="154">
        <f t="shared" si="0"/>
        <v>0.9900990099009901</v>
      </c>
      <c r="I38" s="33">
        <f t="shared" si="1"/>
        <v>1</v>
      </c>
      <c r="J38" s="34"/>
    </row>
    <row r="39" spans="1:10" ht="25.5">
      <c r="A39" s="115">
        <v>5</v>
      </c>
      <c r="B39" s="91" t="s">
        <v>67</v>
      </c>
      <c r="C39" s="115" t="s">
        <v>42</v>
      </c>
      <c r="D39" s="178">
        <v>15.2</v>
      </c>
      <c r="E39" s="115">
        <v>15.3</v>
      </c>
      <c r="F39" s="115">
        <v>15.3</v>
      </c>
      <c r="G39" s="91"/>
      <c r="H39" s="154">
        <f t="shared" si="0"/>
        <v>1</v>
      </c>
      <c r="I39" s="33">
        <f t="shared" si="1"/>
        <v>1</v>
      </c>
      <c r="J39" s="34"/>
    </row>
    <row r="40" spans="1:10" ht="38.25">
      <c r="A40" s="181">
        <v>6</v>
      </c>
      <c r="B40" s="91" t="s">
        <v>411</v>
      </c>
      <c r="C40" s="181" t="s">
        <v>42</v>
      </c>
      <c r="D40" s="181">
        <v>0</v>
      </c>
      <c r="E40" s="181">
        <v>16</v>
      </c>
      <c r="F40" s="181">
        <v>16</v>
      </c>
      <c r="G40" s="91"/>
      <c r="H40" s="154">
        <f t="shared" si="0"/>
        <v>1</v>
      </c>
      <c r="I40" s="33">
        <f t="shared" si="1"/>
        <v>1</v>
      </c>
      <c r="J40" s="34"/>
    </row>
    <row r="41" spans="1:10" ht="51">
      <c r="A41" s="181">
        <v>7</v>
      </c>
      <c r="B41" s="91" t="s">
        <v>412</v>
      </c>
      <c r="C41" s="181" t="s">
        <v>42</v>
      </c>
      <c r="D41" s="181">
        <v>0</v>
      </c>
      <c r="E41" s="181">
        <v>52.2</v>
      </c>
      <c r="F41" s="181">
        <v>52</v>
      </c>
      <c r="G41" s="91"/>
      <c r="H41" s="154">
        <f t="shared" si="0"/>
        <v>0.9961685823754789</v>
      </c>
      <c r="I41" s="33">
        <f t="shared" si="1"/>
        <v>1</v>
      </c>
      <c r="J41" s="34"/>
    </row>
    <row r="42" spans="1:10" ht="38.25">
      <c r="A42" s="181">
        <v>8</v>
      </c>
      <c r="B42" s="91" t="s">
        <v>413</v>
      </c>
      <c r="C42" s="181" t="s">
        <v>42</v>
      </c>
      <c r="D42" s="181">
        <v>0</v>
      </c>
      <c r="E42" s="181">
        <v>53</v>
      </c>
      <c r="F42" s="181">
        <v>53</v>
      </c>
      <c r="G42" s="91"/>
      <c r="H42" s="154">
        <f t="shared" si="0"/>
        <v>1</v>
      </c>
      <c r="I42" s="33">
        <f t="shared" si="1"/>
        <v>1</v>
      </c>
      <c r="J42" s="34"/>
    </row>
    <row r="43" spans="1:10" ht="28.5" customHeight="1">
      <c r="A43" s="234" t="s">
        <v>111</v>
      </c>
      <c r="B43" s="234"/>
      <c r="C43" s="234"/>
      <c r="D43" s="234"/>
      <c r="E43" s="234"/>
      <c r="F43" s="234"/>
      <c r="G43" s="234"/>
      <c r="H43" s="154"/>
      <c r="I43" s="33"/>
      <c r="J43" s="34"/>
    </row>
    <row r="44" spans="1:10" ht="25.5">
      <c r="A44" s="115">
        <v>1</v>
      </c>
      <c r="B44" s="91" t="s">
        <v>68</v>
      </c>
      <c r="C44" s="115" t="s">
        <v>42</v>
      </c>
      <c r="D44" s="143">
        <v>97</v>
      </c>
      <c r="E44" s="115">
        <v>97.1</v>
      </c>
      <c r="F44" s="143">
        <v>97.1</v>
      </c>
      <c r="G44" s="91"/>
      <c r="H44" s="154">
        <f t="shared" si="0"/>
        <v>1</v>
      </c>
      <c r="I44" s="33">
        <f t="shared" si="1"/>
        <v>1</v>
      </c>
      <c r="J44" s="34"/>
    </row>
    <row r="45" spans="1:10" ht="51">
      <c r="A45" s="115">
        <v>2</v>
      </c>
      <c r="B45" s="91" t="s">
        <v>69</v>
      </c>
      <c r="C45" s="115" t="s">
        <v>42</v>
      </c>
      <c r="D45" s="143">
        <v>81.1</v>
      </c>
      <c r="E45" s="115">
        <v>81.2</v>
      </c>
      <c r="F45" s="143">
        <v>81.2</v>
      </c>
      <c r="G45" s="91"/>
      <c r="H45" s="154">
        <f t="shared" si="0"/>
        <v>1</v>
      </c>
      <c r="I45" s="33">
        <f t="shared" si="1"/>
        <v>1</v>
      </c>
      <c r="J45" s="34"/>
    </row>
    <row r="46" spans="1:10" ht="25.5">
      <c r="A46" s="115">
        <v>3</v>
      </c>
      <c r="B46" s="91" t="s">
        <v>70</v>
      </c>
      <c r="C46" s="115" t="s">
        <v>42</v>
      </c>
      <c r="D46" s="178">
        <v>36</v>
      </c>
      <c r="E46" s="115">
        <v>36</v>
      </c>
      <c r="F46" s="115">
        <v>36</v>
      </c>
      <c r="G46" s="91"/>
      <c r="H46" s="154">
        <f t="shared" si="0"/>
        <v>1</v>
      </c>
      <c r="I46" s="33">
        <f t="shared" si="1"/>
        <v>1</v>
      </c>
      <c r="J46" s="34"/>
    </row>
    <row r="47" spans="1:10" ht="38.25">
      <c r="A47" s="115">
        <v>4</v>
      </c>
      <c r="B47" s="91" t="s">
        <v>71</v>
      </c>
      <c r="C47" s="115" t="s">
        <v>42</v>
      </c>
      <c r="D47" s="178">
        <v>55</v>
      </c>
      <c r="E47" s="115">
        <v>55.1</v>
      </c>
      <c r="F47" s="115">
        <v>55.1</v>
      </c>
      <c r="G47" s="91"/>
      <c r="H47" s="154">
        <f t="shared" si="0"/>
        <v>1</v>
      </c>
      <c r="I47" s="33">
        <f t="shared" si="1"/>
        <v>1</v>
      </c>
      <c r="J47" s="34"/>
    </row>
    <row r="48" spans="1:10" ht="38.25">
      <c r="A48" s="115">
        <v>5</v>
      </c>
      <c r="B48" s="91" t="s">
        <v>72</v>
      </c>
      <c r="C48" s="115" t="s">
        <v>42</v>
      </c>
      <c r="D48" s="178">
        <v>55</v>
      </c>
      <c r="E48" s="115">
        <v>55.1</v>
      </c>
      <c r="F48" s="115">
        <v>55.1</v>
      </c>
      <c r="G48" s="91"/>
      <c r="H48" s="154">
        <f t="shared" si="0"/>
        <v>1</v>
      </c>
      <c r="I48" s="33">
        <f t="shared" si="1"/>
        <v>1</v>
      </c>
      <c r="J48" s="36"/>
    </row>
    <row r="49" spans="1:10" ht="12.75">
      <c r="A49" s="234" t="s">
        <v>112</v>
      </c>
      <c r="B49" s="234"/>
      <c r="C49" s="234"/>
      <c r="D49" s="234"/>
      <c r="E49" s="234"/>
      <c r="F49" s="234"/>
      <c r="G49" s="234"/>
      <c r="H49" s="154"/>
      <c r="I49" s="33"/>
      <c r="J49" s="34"/>
    </row>
    <row r="50" spans="1:10" ht="25.5">
      <c r="A50" s="115">
        <v>1</v>
      </c>
      <c r="B50" s="91" t="s">
        <v>73</v>
      </c>
      <c r="C50" s="115" t="s">
        <v>74</v>
      </c>
      <c r="D50" s="178" t="s">
        <v>75</v>
      </c>
      <c r="E50" s="119" t="s">
        <v>75</v>
      </c>
      <c r="F50" s="119" t="s">
        <v>75</v>
      </c>
      <c r="G50" s="91"/>
      <c r="H50" s="154">
        <v>1</v>
      </c>
      <c r="I50" s="33">
        <f t="shared" si="1"/>
        <v>1</v>
      </c>
      <c r="J50" s="34"/>
    </row>
    <row r="51" spans="1:10" ht="63.75">
      <c r="A51" s="115">
        <v>2</v>
      </c>
      <c r="B51" s="91" t="s">
        <v>76</v>
      </c>
      <c r="C51" s="115" t="s">
        <v>42</v>
      </c>
      <c r="D51" s="178">
        <v>100</v>
      </c>
      <c r="E51" s="115">
        <v>100</v>
      </c>
      <c r="F51" s="115">
        <v>100</v>
      </c>
      <c r="G51" s="91"/>
      <c r="H51" s="154">
        <f t="shared" si="0"/>
        <v>1</v>
      </c>
      <c r="I51" s="33">
        <f t="shared" si="1"/>
        <v>1</v>
      </c>
      <c r="J51" s="34"/>
    </row>
    <row r="52" spans="1:10" ht="38.25">
      <c r="A52" s="115">
        <v>3</v>
      </c>
      <c r="B52" s="91" t="s">
        <v>47</v>
      </c>
      <c r="C52" s="115" t="s">
        <v>42</v>
      </c>
      <c r="D52" s="178">
        <v>100</v>
      </c>
      <c r="E52" s="115">
        <v>100</v>
      </c>
      <c r="F52" s="115">
        <v>100</v>
      </c>
      <c r="G52" s="91"/>
      <c r="H52" s="154">
        <f t="shared" si="0"/>
        <v>1</v>
      </c>
      <c r="I52" s="33">
        <f t="shared" si="1"/>
        <v>1</v>
      </c>
      <c r="J52" s="34"/>
    </row>
    <row r="53" spans="1:10" ht="38.25">
      <c r="A53" s="143">
        <v>4</v>
      </c>
      <c r="B53" s="166" t="s">
        <v>50</v>
      </c>
      <c r="C53" s="143" t="s">
        <v>42</v>
      </c>
      <c r="D53" s="143">
        <v>93</v>
      </c>
      <c r="E53" s="143">
        <v>98</v>
      </c>
      <c r="F53" s="143">
        <v>98</v>
      </c>
      <c r="G53" s="166"/>
      <c r="H53" s="154">
        <f t="shared" si="0"/>
        <v>1</v>
      </c>
      <c r="I53" s="157">
        <f t="shared" si="1"/>
        <v>1</v>
      </c>
      <c r="J53" s="34"/>
    </row>
    <row r="54" spans="1:10" ht="12.75">
      <c r="A54" s="234" t="s">
        <v>113</v>
      </c>
      <c r="B54" s="234"/>
      <c r="C54" s="234"/>
      <c r="D54" s="234"/>
      <c r="E54" s="234"/>
      <c r="F54" s="234"/>
      <c r="G54" s="234"/>
      <c r="H54" s="154"/>
      <c r="I54" s="33"/>
      <c r="J54" s="34"/>
    </row>
    <row r="55" spans="1:10" ht="12.75">
      <c r="A55" s="115">
        <v>1</v>
      </c>
      <c r="B55" s="75" t="s">
        <v>77</v>
      </c>
      <c r="C55" s="115" t="s">
        <v>42</v>
      </c>
      <c r="D55" s="178">
        <v>39</v>
      </c>
      <c r="E55" s="115">
        <v>39</v>
      </c>
      <c r="F55" s="115">
        <v>39</v>
      </c>
      <c r="G55" s="75"/>
      <c r="H55" s="154">
        <f t="shared" si="0"/>
        <v>1</v>
      </c>
      <c r="I55" s="33">
        <f t="shared" si="1"/>
        <v>1</v>
      </c>
      <c r="J55" s="34"/>
    </row>
    <row r="56" spans="1:10" ht="12.75">
      <c r="A56" s="235">
        <v>2</v>
      </c>
      <c r="B56" s="91" t="s">
        <v>362</v>
      </c>
      <c r="C56" s="235" t="s">
        <v>42</v>
      </c>
      <c r="D56" s="178">
        <v>3</v>
      </c>
      <c r="E56" s="115">
        <v>2.8</v>
      </c>
      <c r="F56" s="115">
        <v>3</v>
      </c>
      <c r="G56" s="91"/>
      <c r="H56" s="154">
        <f t="shared" si="0"/>
        <v>1.0714285714285714</v>
      </c>
      <c r="I56" s="33">
        <f t="shared" si="1"/>
        <v>1</v>
      </c>
      <c r="J56" s="34"/>
    </row>
    <row r="57" spans="1:10" ht="12.75">
      <c r="A57" s="235"/>
      <c r="B57" s="91" t="s">
        <v>363</v>
      </c>
      <c r="C57" s="235"/>
      <c r="D57" s="178">
        <v>6</v>
      </c>
      <c r="E57" s="115">
        <v>5.4</v>
      </c>
      <c r="F57" s="115">
        <v>6</v>
      </c>
      <c r="G57" s="91"/>
      <c r="H57" s="154">
        <f t="shared" si="0"/>
        <v>1.111111111111111</v>
      </c>
      <c r="I57" s="33">
        <f t="shared" si="1"/>
        <v>1</v>
      </c>
      <c r="J57" s="38"/>
    </row>
    <row r="58" spans="1:10" ht="12.75">
      <c r="A58" s="235"/>
      <c r="B58" s="91" t="s">
        <v>364</v>
      </c>
      <c r="C58" s="235"/>
      <c r="D58" s="178">
        <v>5.5</v>
      </c>
      <c r="E58" s="115">
        <v>5.3</v>
      </c>
      <c r="F58" s="115">
        <v>5.5</v>
      </c>
      <c r="G58" s="91"/>
      <c r="H58" s="154">
        <f t="shared" si="0"/>
        <v>1.0377358490566038</v>
      </c>
      <c r="I58" s="33">
        <f t="shared" si="1"/>
        <v>1</v>
      </c>
      <c r="J58" s="34"/>
    </row>
    <row r="59" spans="1:11" ht="33.75" customHeight="1">
      <c r="A59" s="237" t="s">
        <v>86</v>
      </c>
      <c r="B59" s="237"/>
      <c r="C59" s="237"/>
      <c r="D59" s="237"/>
      <c r="E59" s="237"/>
      <c r="F59" s="237"/>
      <c r="G59" s="237"/>
      <c r="H59" s="132">
        <f>(H61+H63+H65+H67+H68+H70+H71+H72+H73+H74+H76+H77+H79+H80+H81+H82+H83+H84+H85)/SUM(I61:I85)</f>
        <v>0.9453066426750636</v>
      </c>
      <c r="I59" s="33"/>
      <c r="J59" s="39"/>
      <c r="K59" s="39"/>
    </row>
    <row r="60" spans="1:11" ht="30" customHeight="1">
      <c r="A60" s="232" t="s">
        <v>114</v>
      </c>
      <c r="B60" s="232"/>
      <c r="C60" s="232"/>
      <c r="D60" s="232"/>
      <c r="E60" s="232"/>
      <c r="F60" s="232"/>
      <c r="G60" s="232"/>
      <c r="H60" s="40"/>
      <c r="I60" s="33"/>
      <c r="J60" s="40"/>
      <c r="K60" s="40"/>
    </row>
    <row r="61" spans="1:12" ht="38.25">
      <c r="A61" s="76">
        <v>1</v>
      </c>
      <c r="B61" s="101" t="s">
        <v>423</v>
      </c>
      <c r="C61" s="76" t="s">
        <v>42</v>
      </c>
      <c r="D61" s="102">
        <v>0</v>
      </c>
      <c r="E61" s="102">
        <v>100</v>
      </c>
      <c r="F61" s="102">
        <v>100</v>
      </c>
      <c r="G61" s="102"/>
      <c r="H61" s="37">
        <f>F61/E61</f>
        <v>1</v>
      </c>
      <c r="I61" s="33">
        <f t="shared" si="1"/>
        <v>1</v>
      </c>
      <c r="J61" s="41"/>
      <c r="K61" s="41"/>
      <c r="L61" s="42"/>
    </row>
    <row r="62" spans="1:11" ht="30" customHeight="1">
      <c r="A62" s="232" t="s">
        <v>433</v>
      </c>
      <c r="B62" s="232"/>
      <c r="C62" s="232"/>
      <c r="D62" s="232"/>
      <c r="E62" s="232"/>
      <c r="F62" s="232"/>
      <c r="G62" s="232"/>
      <c r="H62" s="37"/>
      <c r="I62" s="33"/>
      <c r="J62" s="40"/>
      <c r="K62" s="40"/>
    </row>
    <row r="63" spans="1:11" ht="12.75">
      <c r="A63" s="76">
        <v>2</v>
      </c>
      <c r="B63" s="101" t="s">
        <v>87</v>
      </c>
      <c r="C63" s="76" t="s">
        <v>42</v>
      </c>
      <c r="D63" s="102">
        <v>1.5</v>
      </c>
      <c r="E63" s="102">
        <v>1.5</v>
      </c>
      <c r="F63" s="102">
        <v>1.5</v>
      </c>
      <c r="G63" s="87"/>
      <c r="H63" s="37">
        <f aca="true" t="shared" si="2" ref="H63:H85">F63/E63</f>
        <v>1</v>
      </c>
      <c r="I63" s="33">
        <f t="shared" si="1"/>
        <v>1</v>
      </c>
      <c r="J63" s="41"/>
      <c r="K63" s="41"/>
    </row>
    <row r="64" spans="1:11" ht="27" customHeight="1">
      <c r="A64" s="232" t="s">
        <v>434</v>
      </c>
      <c r="B64" s="232"/>
      <c r="C64" s="232"/>
      <c r="D64" s="232"/>
      <c r="E64" s="232"/>
      <c r="F64" s="232"/>
      <c r="G64" s="232"/>
      <c r="H64" s="37"/>
      <c r="I64" s="33"/>
      <c r="J64" s="40"/>
      <c r="K64" s="40"/>
    </row>
    <row r="65" spans="1:11" ht="51">
      <c r="A65" s="76">
        <v>3</v>
      </c>
      <c r="B65" s="101" t="s">
        <v>180</v>
      </c>
      <c r="C65" s="118" t="s">
        <v>88</v>
      </c>
      <c r="D65" s="118" t="s">
        <v>315</v>
      </c>
      <c r="E65" s="118" t="s">
        <v>315</v>
      </c>
      <c r="F65" s="118" t="s">
        <v>315</v>
      </c>
      <c r="G65" s="87"/>
      <c r="H65" s="37">
        <v>1</v>
      </c>
      <c r="I65" s="33">
        <v>1</v>
      </c>
      <c r="J65" s="45"/>
      <c r="K65" s="45"/>
    </row>
    <row r="66" spans="1:11" ht="29.25" customHeight="1">
      <c r="A66" s="232" t="s">
        <v>435</v>
      </c>
      <c r="B66" s="232"/>
      <c r="C66" s="232"/>
      <c r="D66" s="232"/>
      <c r="E66" s="232"/>
      <c r="F66" s="232"/>
      <c r="G66" s="232"/>
      <c r="H66" s="37"/>
      <c r="I66" s="33"/>
      <c r="J66" s="46"/>
      <c r="K66" s="46"/>
    </row>
    <row r="67" spans="1:11" ht="12.75">
      <c r="A67" s="76">
        <v>4</v>
      </c>
      <c r="B67" s="101" t="s">
        <v>417</v>
      </c>
      <c r="C67" s="76" t="s">
        <v>42</v>
      </c>
      <c r="D67" s="103">
        <v>0</v>
      </c>
      <c r="E67" s="103">
        <v>26.2</v>
      </c>
      <c r="F67" s="103">
        <v>26.2</v>
      </c>
      <c r="G67" s="102"/>
      <c r="H67" s="37">
        <f t="shared" si="2"/>
        <v>1</v>
      </c>
      <c r="I67" s="33">
        <v>1</v>
      </c>
      <c r="J67" s="43"/>
      <c r="K67" s="43"/>
    </row>
    <row r="68" spans="1:11" ht="25.5">
      <c r="A68" s="76">
        <v>5</v>
      </c>
      <c r="B68" s="101" t="s">
        <v>418</v>
      </c>
      <c r="C68" s="76" t="s">
        <v>42</v>
      </c>
      <c r="D68" s="103">
        <v>0</v>
      </c>
      <c r="E68" s="103">
        <v>85</v>
      </c>
      <c r="F68" s="103">
        <v>85</v>
      </c>
      <c r="G68" s="102"/>
      <c r="H68" s="37">
        <f t="shared" si="2"/>
        <v>1</v>
      </c>
      <c r="I68" s="33">
        <v>1</v>
      </c>
      <c r="J68" s="43"/>
      <c r="K68" s="43"/>
    </row>
    <row r="69" spans="1:11" ht="27" customHeight="1">
      <c r="A69" s="232" t="s">
        <v>436</v>
      </c>
      <c r="B69" s="232"/>
      <c r="C69" s="232"/>
      <c r="D69" s="232"/>
      <c r="E69" s="232"/>
      <c r="F69" s="232"/>
      <c r="G69" s="232"/>
      <c r="H69" s="37"/>
      <c r="I69" s="33"/>
      <c r="J69" s="40"/>
      <c r="K69" s="40"/>
    </row>
    <row r="70" spans="1:11" ht="25.5">
      <c r="A70" s="76">
        <v>6</v>
      </c>
      <c r="B70" s="101" t="s">
        <v>90</v>
      </c>
      <c r="C70" s="76" t="s">
        <v>42</v>
      </c>
      <c r="D70" s="103">
        <v>17.5</v>
      </c>
      <c r="E70" s="103">
        <v>20</v>
      </c>
      <c r="F70" s="103">
        <v>20</v>
      </c>
      <c r="G70" s="123"/>
      <c r="H70" s="37">
        <f t="shared" si="2"/>
        <v>1</v>
      </c>
      <c r="I70" s="33">
        <f aca="true" t="shared" si="3" ref="I70:I140">IF(H70=0,1,1)</f>
        <v>1</v>
      </c>
      <c r="J70" s="45"/>
      <c r="K70" s="45"/>
    </row>
    <row r="71" spans="1:11" ht="25.5">
      <c r="A71" s="76">
        <v>7</v>
      </c>
      <c r="B71" s="101" t="s">
        <v>91</v>
      </c>
      <c r="C71" s="76" t="s">
        <v>92</v>
      </c>
      <c r="D71" s="118">
        <v>25</v>
      </c>
      <c r="E71" s="118">
        <v>25</v>
      </c>
      <c r="F71" s="118">
        <v>25</v>
      </c>
      <c r="G71" s="123"/>
      <c r="H71" s="37">
        <f t="shared" si="2"/>
        <v>1</v>
      </c>
      <c r="I71" s="33">
        <f t="shared" si="3"/>
        <v>1</v>
      </c>
      <c r="J71" s="45"/>
      <c r="K71" s="45"/>
    </row>
    <row r="72" spans="1:11" ht="35.25" customHeight="1">
      <c r="A72" s="76">
        <v>8</v>
      </c>
      <c r="B72" s="101" t="s">
        <v>93</v>
      </c>
      <c r="C72" s="76" t="s">
        <v>92</v>
      </c>
      <c r="D72" s="118">
        <v>3650</v>
      </c>
      <c r="E72" s="118">
        <v>3650</v>
      </c>
      <c r="F72" s="118">
        <v>3650</v>
      </c>
      <c r="G72" s="123"/>
      <c r="H72" s="37">
        <f t="shared" si="2"/>
        <v>1</v>
      </c>
      <c r="I72" s="33">
        <f t="shared" si="3"/>
        <v>1</v>
      </c>
      <c r="J72" s="45"/>
      <c r="K72" s="45"/>
    </row>
    <row r="73" spans="1:11" ht="25.5">
      <c r="A73" s="76">
        <v>9</v>
      </c>
      <c r="B73" s="101" t="s">
        <v>94</v>
      </c>
      <c r="C73" s="76" t="s">
        <v>92</v>
      </c>
      <c r="D73" s="118">
        <v>300</v>
      </c>
      <c r="E73" s="118">
        <v>300</v>
      </c>
      <c r="F73" s="118">
        <v>300</v>
      </c>
      <c r="G73" s="121"/>
      <c r="H73" s="37">
        <f t="shared" si="2"/>
        <v>1</v>
      </c>
      <c r="I73" s="33">
        <f t="shared" si="3"/>
        <v>1</v>
      </c>
      <c r="J73" s="45"/>
      <c r="K73" s="45"/>
    </row>
    <row r="74" spans="1:11" ht="38.25">
      <c r="A74" s="76">
        <v>10</v>
      </c>
      <c r="B74" s="101" t="s">
        <v>95</v>
      </c>
      <c r="C74" s="118" t="s">
        <v>96</v>
      </c>
      <c r="D74" s="118">
        <v>1</v>
      </c>
      <c r="E74" s="118">
        <v>1</v>
      </c>
      <c r="F74" s="118">
        <v>1</v>
      </c>
      <c r="G74" s="120"/>
      <c r="H74" s="37">
        <f t="shared" si="2"/>
        <v>1</v>
      </c>
      <c r="I74" s="33">
        <f t="shared" si="3"/>
        <v>1</v>
      </c>
      <c r="J74" s="45"/>
      <c r="K74" s="45"/>
    </row>
    <row r="75" spans="1:11" ht="38.25" customHeight="1">
      <c r="A75" s="239" t="s">
        <v>437</v>
      </c>
      <c r="B75" s="239"/>
      <c r="C75" s="239"/>
      <c r="D75" s="239"/>
      <c r="E75" s="239"/>
      <c r="F75" s="239"/>
      <c r="G75" s="239"/>
      <c r="H75" s="37"/>
      <c r="I75" s="33"/>
      <c r="J75" s="44"/>
      <c r="K75" s="44"/>
    </row>
    <row r="76" spans="1:11" ht="25.5">
      <c r="A76" s="76">
        <v>11</v>
      </c>
      <c r="B76" s="101" t="s">
        <v>97</v>
      </c>
      <c r="C76" s="118" t="s">
        <v>98</v>
      </c>
      <c r="D76" s="118">
        <v>15</v>
      </c>
      <c r="E76" s="118">
        <v>15</v>
      </c>
      <c r="F76" s="118">
        <v>16</v>
      </c>
      <c r="G76" s="120"/>
      <c r="H76" s="37">
        <f t="shared" si="2"/>
        <v>1.0666666666666667</v>
      </c>
      <c r="I76" s="33">
        <v>1</v>
      </c>
      <c r="J76" s="45"/>
      <c r="K76" s="45"/>
    </row>
    <row r="77" spans="1:11" ht="25.5">
      <c r="A77" s="76">
        <v>12</v>
      </c>
      <c r="B77" s="101" t="s">
        <v>99</v>
      </c>
      <c r="C77" s="118" t="s">
        <v>100</v>
      </c>
      <c r="D77" s="118">
        <v>5</v>
      </c>
      <c r="E77" s="118">
        <v>5</v>
      </c>
      <c r="F77" s="118">
        <v>5</v>
      </c>
      <c r="G77" s="120"/>
      <c r="H77" s="37">
        <f t="shared" si="2"/>
        <v>1</v>
      </c>
      <c r="I77" s="33">
        <f t="shared" si="3"/>
        <v>1</v>
      </c>
      <c r="J77" s="45"/>
      <c r="K77" s="45"/>
    </row>
    <row r="78" spans="1:11" ht="24.75" customHeight="1">
      <c r="A78" s="232" t="s">
        <v>438</v>
      </c>
      <c r="B78" s="232"/>
      <c r="C78" s="232"/>
      <c r="D78" s="232"/>
      <c r="E78" s="232"/>
      <c r="F78" s="232"/>
      <c r="G78" s="232"/>
      <c r="H78" s="37"/>
      <c r="I78" s="33"/>
      <c r="J78" s="44"/>
      <c r="K78" s="44"/>
    </row>
    <row r="79" spans="1:11" ht="25.5">
      <c r="A79" s="76">
        <v>13</v>
      </c>
      <c r="B79" s="189" t="s">
        <v>439</v>
      </c>
      <c r="C79" s="190" t="s">
        <v>89</v>
      </c>
      <c r="D79" s="191">
        <v>13</v>
      </c>
      <c r="E79" s="191">
        <v>13</v>
      </c>
      <c r="F79" s="76">
        <v>9</v>
      </c>
      <c r="G79" s="118"/>
      <c r="H79" s="37">
        <f t="shared" si="2"/>
        <v>0.6923076923076923</v>
      </c>
      <c r="I79" s="33">
        <f t="shared" si="3"/>
        <v>1</v>
      </c>
      <c r="J79" s="45"/>
      <c r="K79" s="45"/>
    </row>
    <row r="80" spans="1:11" ht="25.5">
      <c r="A80" s="76">
        <v>14</v>
      </c>
      <c r="B80" s="192" t="s">
        <v>101</v>
      </c>
      <c r="C80" s="190" t="s">
        <v>42</v>
      </c>
      <c r="D80" s="191">
        <v>16</v>
      </c>
      <c r="E80" s="191">
        <v>16.5</v>
      </c>
      <c r="F80" s="76">
        <v>16.5</v>
      </c>
      <c r="G80" s="118"/>
      <c r="H80" s="37">
        <f t="shared" si="2"/>
        <v>1</v>
      </c>
      <c r="I80" s="33">
        <f t="shared" si="3"/>
        <v>1</v>
      </c>
      <c r="J80" s="45"/>
      <c r="K80" s="45"/>
    </row>
    <row r="81" spans="1:11" ht="25.5">
      <c r="A81" s="76">
        <v>15</v>
      </c>
      <c r="B81" s="192" t="s">
        <v>440</v>
      </c>
      <c r="C81" s="190" t="s">
        <v>89</v>
      </c>
      <c r="D81" s="191">
        <v>26</v>
      </c>
      <c r="E81" s="191">
        <v>27</v>
      </c>
      <c r="F81" s="76">
        <v>23</v>
      </c>
      <c r="G81" s="120"/>
      <c r="H81" s="37">
        <f t="shared" si="2"/>
        <v>0.8518518518518519</v>
      </c>
      <c r="I81" s="33">
        <f t="shared" si="3"/>
        <v>1</v>
      </c>
      <c r="J81" s="45"/>
      <c r="K81" s="45"/>
    </row>
    <row r="82" spans="1:11" ht="25.5">
      <c r="A82" s="76">
        <v>16</v>
      </c>
      <c r="B82" s="192" t="s">
        <v>102</v>
      </c>
      <c r="C82" s="190" t="s">
        <v>42</v>
      </c>
      <c r="D82" s="191">
        <v>49</v>
      </c>
      <c r="E82" s="191">
        <v>50</v>
      </c>
      <c r="F82" s="76">
        <v>30</v>
      </c>
      <c r="G82" s="120"/>
      <c r="H82" s="37">
        <f t="shared" si="2"/>
        <v>0.6</v>
      </c>
      <c r="I82" s="33">
        <f t="shared" si="3"/>
        <v>1</v>
      </c>
      <c r="J82" s="45"/>
      <c r="K82" s="45"/>
    </row>
    <row r="83" spans="1:11" ht="12.75">
      <c r="A83" s="76">
        <v>17</v>
      </c>
      <c r="B83" s="192" t="s">
        <v>441</v>
      </c>
      <c r="C83" s="190" t="s">
        <v>89</v>
      </c>
      <c r="D83" s="191">
        <v>4</v>
      </c>
      <c r="E83" s="191">
        <v>4</v>
      </c>
      <c r="F83" s="76">
        <v>3</v>
      </c>
      <c r="G83" s="120"/>
      <c r="H83" s="37">
        <f t="shared" si="2"/>
        <v>0.75</v>
      </c>
      <c r="I83" s="33">
        <f t="shared" si="3"/>
        <v>1</v>
      </c>
      <c r="J83" s="45"/>
      <c r="K83" s="45"/>
    </row>
    <row r="84" spans="1:11" ht="25.5">
      <c r="A84" s="76">
        <v>18</v>
      </c>
      <c r="B84" s="192" t="s">
        <v>442</v>
      </c>
      <c r="C84" s="190" t="s">
        <v>42</v>
      </c>
      <c r="D84" s="191">
        <v>6.8</v>
      </c>
      <c r="E84" s="191">
        <v>7</v>
      </c>
      <c r="F84" s="76">
        <v>7</v>
      </c>
      <c r="G84" s="120"/>
      <c r="H84" s="37">
        <f t="shared" si="2"/>
        <v>1</v>
      </c>
      <c r="I84" s="33">
        <f t="shared" si="3"/>
        <v>1</v>
      </c>
      <c r="J84" s="45"/>
      <c r="K84" s="45"/>
    </row>
    <row r="85" spans="1:11" ht="25.5">
      <c r="A85" s="76">
        <v>19</v>
      </c>
      <c r="B85" s="192" t="s">
        <v>103</v>
      </c>
      <c r="C85" s="190" t="s">
        <v>89</v>
      </c>
      <c r="D85" s="191">
        <v>3</v>
      </c>
      <c r="E85" s="191">
        <v>3</v>
      </c>
      <c r="F85" s="76">
        <v>3</v>
      </c>
      <c r="G85" s="120"/>
      <c r="H85" s="37">
        <f t="shared" si="2"/>
        <v>1</v>
      </c>
      <c r="I85" s="33">
        <f t="shared" si="3"/>
        <v>1</v>
      </c>
      <c r="J85" s="45"/>
      <c r="K85" s="45"/>
    </row>
    <row r="86" spans="1:11" ht="25.5" customHeight="1">
      <c r="A86" s="233" t="s">
        <v>104</v>
      </c>
      <c r="B86" s="233"/>
      <c r="C86" s="233"/>
      <c r="D86" s="233"/>
      <c r="E86" s="233"/>
      <c r="F86" s="233"/>
      <c r="G86" s="233"/>
      <c r="H86" s="133">
        <f>(H88+H89+H90+H91+H92+H93+H95+H96+H97+H98+H99+H100+H101+H102+H103+H104+H105+H106+H108+H109+H110+H111+H112+H113+H114+H115+H117+H118+H119)/SUM(I88:I119)</f>
        <v>0.9475621096624365</v>
      </c>
      <c r="I86" s="33"/>
      <c r="J86" s="45"/>
      <c r="K86" s="45"/>
    </row>
    <row r="87" spans="1:9" ht="27" customHeight="1">
      <c r="A87" s="234" t="s">
        <v>137</v>
      </c>
      <c r="B87" s="234"/>
      <c r="C87" s="234"/>
      <c r="D87" s="234"/>
      <c r="E87" s="234"/>
      <c r="F87" s="234"/>
      <c r="G87" s="234"/>
      <c r="I87" s="33"/>
    </row>
    <row r="88" spans="1:9" ht="12.75">
      <c r="A88" s="115">
        <v>1</v>
      </c>
      <c r="B88" s="75" t="s">
        <v>115</v>
      </c>
      <c r="C88" s="115" t="s">
        <v>42</v>
      </c>
      <c r="D88" s="178">
        <v>110.1</v>
      </c>
      <c r="E88" s="115">
        <v>88</v>
      </c>
      <c r="F88" s="115">
        <v>134.6</v>
      </c>
      <c r="G88" s="75"/>
      <c r="H88" s="37">
        <f>E88/F88</f>
        <v>0.6537890044576523</v>
      </c>
      <c r="I88" s="33">
        <f t="shared" si="3"/>
        <v>1</v>
      </c>
    </row>
    <row r="89" spans="1:9" ht="25.5">
      <c r="A89" s="115">
        <v>2</v>
      </c>
      <c r="B89" s="75" t="s">
        <v>116</v>
      </c>
      <c r="C89" s="115" t="s">
        <v>42</v>
      </c>
      <c r="D89" s="178">
        <v>106.7</v>
      </c>
      <c r="E89" s="115">
        <v>88</v>
      </c>
      <c r="F89" s="115">
        <v>121.6</v>
      </c>
      <c r="G89" s="75"/>
      <c r="H89" s="37">
        <f>E89/F89</f>
        <v>0.7236842105263158</v>
      </c>
      <c r="I89" s="33">
        <f t="shared" si="3"/>
        <v>1</v>
      </c>
    </row>
    <row r="90" spans="1:9" ht="25.5">
      <c r="A90" s="115">
        <v>3</v>
      </c>
      <c r="B90" s="75" t="s">
        <v>117</v>
      </c>
      <c r="C90" s="115" t="s">
        <v>42</v>
      </c>
      <c r="D90" s="178">
        <v>0.2</v>
      </c>
      <c r="E90" s="115">
        <v>6.5</v>
      </c>
      <c r="F90" s="115">
        <v>0.1</v>
      </c>
      <c r="G90" s="75"/>
      <c r="H90" s="37">
        <f aca="true" t="shared" si="4" ref="H90:H119">F90/E90</f>
        <v>0.015384615384615385</v>
      </c>
      <c r="I90" s="33">
        <f t="shared" si="3"/>
        <v>1</v>
      </c>
    </row>
    <row r="91" spans="1:9" ht="25.5">
      <c r="A91" s="115">
        <v>4</v>
      </c>
      <c r="B91" s="75" t="s">
        <v>118</v>
      </c>
      <c r="C91" s="115" t="s">
        <v>42</v>
      </c>
      <c r="D91" s="178">
        <v>102</v>
      </c>
      <c r="E91" s="115">
        <v>88</v>
      </c>
      <c r="F91" s="115">
        <v>100</v>
      </c>
      <c r="G91" s="75"/>
      <c r="H91" s="37">
        <f>F91/E91</f>
        <v>1.1363636363636365</v>
      </c>
      <c r="I91" s="33">
        <f t="shared" si="3"/>
        <v>1</v>
      </c>
    </row>
    <row r="92" spans="1:9" ht="12.75">
      <c r="A92" s="115">
        <v>5</v>
      </c>
      <c r="B92" s="75" t="s">
        <v>119</v>
      </c>
      <c r="C92" s="115" t="s">
        <v>42</v>
      </c>
      <c r="D92" s="178">
        <v>57.1</v>
      </c>
      <c r="E92" s="115">
        <v>76.1</v>
      </c>
      <c r="F92" s="115">
        <v>46.8</v>
      </c>
      <c r="G92" s="75"/>
      <c r="H92" s="37">
        <f t="shared" si="4"/>
        <v>0.6149802890932983</v>
      </c>
      <c r="I92" s="33">
        <f t="shared" si="3"/>
        <v>1</v>
      </c>
    </row>
    <row r="93" spans="1:9" ht="14.25" customHeight="1">
      <c r="A93" s="115">
        <v>6</v>
      </c>
      <c r="B93" s="75" t="s">
        <v>120</v>
      </c>
      <c r="C93" s="115" t="s">
        <v>121</v>
      </c>
      <c r="D93" s="177">
        <v>1</v>
      </c>
      <c r="E93" s="116">
        <v>1</v>
      </c>
      <c r="F93" s="116">
        <v>1</v>
      </c>
      <c r="G93" s="75"/>
      <c r="H93" s="37">
        <f t="shared" si="4"/>
        <v>1</v>
      </c>
      <c r="I93" s="33">
        <f t="shared" si="3"/>
        <v>1</v>
      </c>
    </row>
    <row r="94" spans="1:9" ht="12.75">
      <c r="A94" s="234" t="s">
        <v>138</v>
      </c>
      <c r="B94" s="234"/>
      <c r="C94" s="234"/>
      <c r="D94" s="234"/>
      <c r="E94" s="234"/>
      <c r="F94" s="234"/>
      <c r="G94" s="234"/>
      <c r="H94" s="37"/>
      <c r="I94" s="33"/>
    </row>
    <row r="95" spans="1:9" ht="25.5">
      <c r="A95" s="115">
        <v>7</v>
      </c>
      <c r="B95" s="75" t="s">
        <v>122</v>
      </c>
      <c r="C95" s="115" t="s">
        <v>42</v>
      </c>
      <c r="D95" s="178">
        <v>100</v>
      </c>
      <c r="E95" s="115">
        <v>100</v>
      </c>
      <c r="F95" s="115">
        <v>100</v>
      </c>
      <c r="G95" s="73"/>
      <c r="H95" s="37">
        <f t="shared" si="4"/>
        <v>1</v>
      </c>
      <c r="I95" s="33">
        <f t="shared" si="3"/>
        <v>1</v>
      </c>
    </row>
    <row r="96" spans="1:9" ht="38.25">
      <c r="A96" s="115">
        <v>8</v>
      </c>
      <c r="B96" s="75" t="s">
        <v>123</v>
      </c>
      <c r="C96" s="115" t="s">
        <v>42</v>
      </c>
      <c r="D96" s="178">
        <v>100</v>
      </c>
      <c r="E96" s="115">
        <v>100</v>
      </c>
      <c r="F96" s="115">
        <v>100</v>
      </c>
      <c r="G96" s="73"/>
      <c r="H96" s="37">
        <f t="shared" si="4"/>
        <v>1</v>
      </c>
      <c r="I96" s="33">
        <f t="shared" si="3"/>
        <v>1</v>
      </c>
    </row>
    <row r="97" spans="1:9" ht="25.5">
      <c r="A97" s="115">
        <v>9</v>
      </c>
      <c r="B97" s="75" t="s">
        <v>124</v>
      </c>
      <c r="C97" s="115" t="s">
        <v>42</v>
      </c>
      <c r="D97" s="178">
        <v>100</v>
      </c>
      <c r="E97" s="115">
        <v>100</v>
      </c>
      <c r="F97" s="115">
        <v>100</v>
      </c>
      <c r="G97" s="91"/>
      <c r="H97" s="37">
        <f t="shared" si="4"/>
        <v>1</v>
      </c>
      <c r="I97" s="33">
        <f t="shared" si="3"/>
        <v>1</v>
      </c>
    </row>
    <row r="98" spans="1:9" ht="25.5">
      <c r="A98" s="115">
        <v>10</v>
      </c>
      <c r="B98" s="75" t="s">
        <v>125</v>
      </c>
      <c r="C98" s="115" t="s">
        <v>42</v>
      </c>
      <c r="D98" s="178">
        <v>100</v>
      </c>
      <c r="E98" s="115">
        <v>100</v>
      </c>
      <c r="F98" s="115">
        <v>100</v>
      </c>
      <c r="G98" s="73"/>
      <c r="H98" s="37">
        <f t="shared" si="4"/>
        <v>1</v>
      </c>
      <c r="I98" s="33">
        <f t="shared" si="3"/>
        <v>1</v>
      </c>
    </row>
    <row r="99" spans="1:9" ht="25.5">
      <c r="A99" s="115">
        <v>11</v>
      </c>
      <c r="B99" s="75" t="s">
        <v>126</v>
      </c>
      <c r="C99" s="115" t="s">
        <v>42</v>
      </c>
      <c r="D99" s="178">
        <v>100</v>
      </c>
      <c r="E99" s="115">
        <v>100</v>
      </c>
      <c r="F99" s="115">
        <v>100</v>
      </c>
      <c r="G99" s="73"/>
      <c r="H99" s="37">
        <f t="shared" si="4"/>
        <v>1</v>
      </c>
      <c r="I99" s="33">
        <f t="shared" si="3"/>
        <v>1</v>
      </c>
    </row>
    <row r="100" spans="1:9" ht="38.25">
      <c r="A100" s="115">
        <v>12</v>
      </c>
      <c r="B100" s="75" t="s">
        <v>127</v>
      </c>
      <c r="C100" s="115" t="s">
        <v>42</v>
      </c>
      <c r="D100" s="178">
        <v>100</v>
      </c>
      <c r="E100" s="115">
        <v>100</v>
      </c>
      <c r="F100" s="115">
        <v>100</v>
      </c>
      <c r="G100" s="73"/>
      <c r="H100" s="37">
        <f t="shared" si="4"/>
        <v>1</v>
      </c>
      <c r="I100" s="33">
        <f t="shared" si="3"/>
        <v>1</v>
      </c>
    </row>
    <row r="101" spans="1:9" ht="64.5" customHeight="1">
      <c r="A101" s="115">
        <v>13</v>
      </c>
      <c r="B101" s="75" t="s">
        <v>128</v>
      </c>
      <c r="C101" s="115" t="s">
        <v>42</v>
      </c>
      <c r="D101" s="178">
        <v>100</v>
      </c>
      <c r="E101" s="115">
        <v>100</v>
      </c>
      <c r="F101" s="115">
        <v>100</v>
      </c>
      <c r="G101" s="73"/>
      <c r="H101" s="37">
        <f t="shared" si="4"/>
        <v>1</v>
      </c>
      <c r="I101" s="33">
        <f t="shared" si="3"/>
        <v>1</v>
      </c>
    </row>
    <row r="102" spans="1:9" ht="25.5">
      <c r="A102" s="115">
        <v>14</v>
      </c>
      <c r="B102" s="75" t="s">
        <v>129</v>
      </c>
      <c r="C102" s="115" t="s">
        <v>42</v>
      </c>
      <c r="D102" s="178">
        <v>100</v>
      </c>
      <c r="E102" s="115">
        <v>100</v>
      </c>
      <c r="F102" s="115">
        <v>100</v>
      </c>
      <c r="G102" s="73"/>
      <c r="H102" s="37">
        <f t="shared" si="4"/>
        <v>1</v>
      </c>
      <c r="I102" s="33">
        <f t="shared" si="3"/>
        <v>1</v>
      </c>
    </row>
    <row r="103" spans="1:9" ht="66" customHeight="1">
      <c r="A103" s="115">
        <v>15</v>
      </c>
      <c r="B103" s="75" t="s">
        <v>130</v>
      </c>
      <c r="C103" s="115" t="s">
        <v>42</v>
      </c>
      <c r="D103" s="178">
        <v>100</v>
      </c>
      <c r="E103" s="115">
        <v>100</v>
      </c>
      <c r="F103" s="115">
        <v>100</v>
      </c>
      <c r="G103" s="73"/>
      <c r="H103" s="37">
        <f t="shared" si="4"/>
        <v>1</v>
      </c>
      <c r="I103" s="33">
        <f t="shared" si="3"/>
        <v>1</v>
      </c>
    </row>
    <row r="104" spans="1:9" ht="25.5">
      <c r="A104" s="115">
        <v>16</v>
      </c>
      <c r="B104" s="75" t="s">
        <v>131</v>
      </c>
      <c r="C104" s="115" t="s">
        <v>42</v>
      </c>
      <c r="D104" s="178">
        <v>100</v>
      </c>
      <c r="E104" s="115">
        <v>100</v>
      </c>
      <c r="F104" s="115">
        <v>100</v>
      </c>
      <c r="G104" s="73"/>
      <c r="H104" s="37">
        <f t="shared" si="4"/>
        <v>1</v>
      </c>
      <c r="I104" s="33">
        <f t="shared" si="3"/>
        <v>1</v>
      </c>
    </row>
    <row r="105" spans="1:9" ht="38.25">
      <c r="A105" s="115">
        <v>17</v>
      </c>
      <c r="B105" s="75" t="s">
        <v>132</v>
      </c>
      <c r="C105" s="115" t="s">
        <v>42</v>
      </c>
      <c r="D105" s="178">
        <v>100</v>
      </c>
      <c r="E105" s="115">
        <v>100</v>
      </c>
      <c r="F105" s="115">
        <v>100</v>
      </c>
      <c r="G105" s="73"/>
      <c r="H105" s="37">
        <f t="shared" si="4"/>
        <v>1</v>
      </c>
      <c r="I105" s="33">
        <f t="shared" si="3"/>
        <v>1</v>
      </c>
    </row>
    <row r="106" spans="1:9" ht="25.5">
      <c r="A106" s="115">
        <v>18</v>
      </c>
      <c r="B106" s="75" t="s">
        <v>133</v>
      </c>
      <c r="C106" s="115" t="s">
        <v>42</v>
      </c>
      <c r="D106" s="178">
        <v>13.5</v>
      </c>
      <c r="E106" s="115">
        <v>16.2</v>
      </c>
      <c r="F106" s="115">
        <v>16.2</v>
      </c>
      <c r="G106" s="73"/>
      <c r="H106" s="37">
        <f t="shared" si="4"/>
        <v>1</v>
      </c>
      <c r="I106" s="33">
        <f t="shared" si="3"/>
        <v>1</v>
      </c>
    </row>
    <row r="107" spans="1:9" ht="29.25" customHeight="1">
      <c r="A107" s="234" t="s">
        <v>344</v>
      </c>
      <c r="B107" s="234"/>
      <c r="C107" s="234"/>
      <c r="D107" s="234"/>
      <c r="E107" s="234"/>
      <c r="F107" s="234"/>
      <c r="G107" s="234"/>
      <c r="H107" s="37"/>
      <c r="I107" s="33"/>
    </row>
    <row r="108" spans="1:9" ht="12.75">
      <c r="A108" s="115">
        <v>19</v>
      </c>
      <c r="B108" s="91" t="s">
        <v>181</v>
      </c>
      <c r="C108" s="116" t="s">
        <v>92</v>
      </c>
      <c r="D108" s="178">
        <v>116</v>
      </c>
      <c r="E108" s="115">
        <v>101</v>
      </c>
      <c r="F108" s="115">
        <v>98</v>
      </c>
      <c r="G108" s="73"/>
      <c r="H108" s="37">
        <f>E108/F108</f>
        <v>1.030612244897959</v>
      </c>
      <c r="I108" s="33">
        <f t="shared" si="3"/>
        <v>1</v>
      </c>
    </row>
    <row r="109" spans="1:9" ht="12.75">
      <c r="A109" s="115">
        <v>20</v>
      </c>
      <c r="B109" s="91" t="s">
        <v>182</v>
      </c>
      <c r="C109" s="116" t="s">
        <v>92</v>
      </c>
      <c r="D109" s="178">
        <v>22</v>
      </c>
      <c r="E109" s="115">
        <v>26</v>
      </c>
      <c r="F109" s="115">
        <v>16</v>
      </c>
      <c r="G109" s="73"/>
      <c r="H109" s="37">
        <f>E109/F109</f>
        <v>1.625</v>
      </c>
      <c r="I109" s="33">
        <f t="shared" si="3"/>
        <v>1</v>
      </c>
    </row>
    <row r="110" spans="1:9" ht="25.5">
      <c r="A110" s="115">
        <v>21</v>
      </c>
      <c r="B110" s="91" t="s">
        <v>228</v>
      </c>
      <c r="C110" s="116" t="s">
        <v>121</v>
      </c>
      <c r="D110" s="178">
        <v>1</v>
      </c>
      <c r="E110" s="115">
        <v>0</v>
      </c>
      <c r="F110" s="115">
        <v>6</v>
      </c>
      <c r="G110" s="73"/>
      <c r="H110" s="37">
        <v>1</v>
      </c>
      <c r="I110" s="33">
        <v>1</v>
      </c>
    </row>
    <row r="111" spans="1:9" ht="87.75" customHeight="1">
      <c r="A111" s="115">
        <v>22</v>
      </c>
      <c r="B111" s="75" t="s">
        <v>134</v>
      </c>
      <c r="C111" s="115" t="s">
        <v>135</v>
      </c>
      <c r="D111" s="178">
        <v>700</v>
      </c>
      <c r="E111" s="115">
        <v>700</v>
      </c>
      <c r="F111" s="115">
        <v>700</v>
      </c>
      <c r="G111" s="73"/>
      <c r="H111" s="37">
        <f t="shared" si="4"/>
        <v>1</v>
      </c>
      <c r="I111" s="33">
        <f t="shared" si="3"/>
        <v>1</v>
      </c>
    </row>
    <row r="112" spans="1:9" ht="38.25">
      <c r="A112" s="115">
        <v>23</v>
      </c>
      <c r="B112" s="73" t="s">
        <v>183</v>
      </c>
      <c r="C112" s="115" t="s">
        <v>135</v>
      </c>
      <c r="D112" s="178">
        <v>15</v>
      </c>
      <c r="E112" s="115">
        <v>15</v>
      </c>
      <c r="F112" s="115">
        <v>15</v>
      </c>
      <c r="G112" s="73"/>
      <c r="H112" s="37">
        <f t="shared" si="4"/>
        <v>1</v>
      </c>
      <c r="I112" s="33">
        <f t="shared" si="3"/>
        <v>1</v>
      </c>
    </row>
    <row r="113" spans="1:9" ht="66.75" customHeight="1">
      <c r="A113" s="115">
        <v>24</v>
      </c>
      <c r="B113" s="73" t="s">
        <v>316</v>
      </c>
      <c r="C113" s="115" t="s">
        <v>136</v>
      </c>
      <c r="D113" s="178">
        <v>80</v>
      </c>
      <c r="E113" s="115">
        <v>86</v>
      </c>
      <c r="F113" s="115">
        <v>86</v>
      </c>
      <c r="G113" s="91"/>
      <c r="H113" s="37">
        <f t="shared" si="4"/>
        <v>1</v>
      </c>
      <c r="I113" s="33">
        <f t="shared" si="3"/>
        <v>1</v>
      </c>
    </row>
    <row r="114" spans="1:9" ht="38.25">
      <c r="A114" s="115">
        <v>25</v>
      </c>
      <c r="B114" s="73" t="s">
        <v>317</v>
      </c>
      <c r="C114" s="115" t="s">
        <v>318</v>
      </c>
      <c r="D114" s="178">
        <v>300</v>
      </c>
      <c r="E114" s="115">
        <v>300</v>
      </c>
      <c r="F114" s="115">
        <v>300</v>
      </c>
      <c r="G114" s="105"/>
      <c r="H114" s="37">
        <f t="shared" si="4"/>
        <v>1</v>
      </c>
      <c r="I114" s="33">
        <f t="shared" si="3"/>
        <v>1</v>
      </c>
    </row>
    <row r="115" spans="1:9" ht="25.5">
      <c r="A115" s="115">
        <v>26</v>
      </c>
      <c r="B115" s="73" t="s">
        <v>377</v>
      </c>
      <c r="C115" s="115" t="s">
        <v>42</v>
      </c>
      <c r="D115" s="178">
        <v>65</v>
      </c>
      <c r="E115" s="115">
        <v>76.5</v>
      </c>
      <c r="F115" s="115">
        <v>76.5</v>
      </c>
      <c r="G115" s="105"/>
      <c r="H115" s="37">
        <f t="shared" si="4"/>
        <v>1</v>
      </c>
      <c r="I115" s="33">
        <f t="shared" si="3"/>
        <v>1</v>
      </c>
    </row>
    <row r="116" spans="1:9" ht="12.75">
      <c r="A116" s="245" t="s">
        <v>319</v>
      </c>
      <c r="B116" s="246"/>
      <c r="C116" s="246"/>
      <c r="D116" s="246"/>
      <c r="E116" s="246"/>
      <c r="F116" s="246"/>
      <c r="G116" s="247"/>
      <c r="H116" s="37"/>
      <c r="I116" s="33"/>
    </row>
    <row r="117" spans="1:9" ht="45">
      <c r="A117" s="115">
        <v>27</v>
      </c>
      <c r="B117" s="73" t="s">
        <v>320</v>
      </c>
      <c r="C117" s="107" t="s">
        <v>321</v>
      </c>
      <c r="D117" s="178">
        <v>126</v>
      </c>
      <c r="E117" s="115">
        <v>78</v>
      </c>
      <c r="F117" s="115">
        <v>53</v>
      </c>
      <c r="G117" s="105"/>
      <c r="H117" s="37">
        <f t="shared" si="4"/>
        <v>0.6794871794871795</v>
      </c>
      <c r="I117" s="33">
        <f t="shared" si="3"/>
        <v>1</v>
      </c>
    </row>
    <row r="118" spans="1:9" ht="12.75">
      <c r="A118" s="115">
        <v>28</v>
      </c>
      <c r="B118" s="73" t="s">
        <v>322</v>
      </c>
      <c r="C118" s="115" t="s">
        <v>42</v>
      </c>
      <c r="D118" s="178">
        <v>30</v>
      </c>
      <c r="E118" s="115">
        <v>52</v>
      </c>
      <c r="F118" s="115">
        <v>52</v>
      </c>
      <c r="G118" s="105"/>
      <c r="H118" s="37">
        <f t="shared" si="4"/>
        <v>1</v>
      </c>
      <c r="I118" s="33">
        <f t="shared" si="3"/>
        <v>1</v>
      </c>
    </row>
    <row r="119" spans="1:9" ht="12.75">
      <c r="A119" s="115">
        <v>29</v>
      </c>
      <c r="B119" s="73" t="s">
        <v>323</v>
      </c>
      <c r="C119" s="115" t="s">
        <v>42</v>
      </c>
      <c r="D119" s="178">
        <v>80</v>
      </c>
      <c r="E119" s="115">
        <v>82</v>
      </c>
      <c r="F119" s="115">
        <v>82</v>
      </c>
      <c r="G119" s="105"/>
      <c r="H119" s="37">
        <f t="shared" si="4"/>
        <v>1</v>
      </c>
      <c r="I119" s="33">
        <f t="shared" si="3"/>
        <v>1</v>
      </c>
    </row>
    <row r="120" spans="1:9" ht="36" customHeight="1">
      <c r="A120" s="242" t="s">
        <v>11</v>
      </c>
      <c r="B120" s="243"/>
      <c r="C120" s="243"/>
      <c r="D120" s="243"/>
      <c r="E120" s="243"/>
      <c r="F120" s="243"/>
      <c r="G120" s="244"/>
      <c r="H120" s="134">
        <f>SUM(H122:H192)/SUM(I122:I192)</f>
        <v>0.999160515647733</v>
      </c>
      <c r="I120" s="33"/>
    </row>
    <row r="121" spans="1:9" ht="31.5" customHeight="1">
      <c r="A121" s="235" t="s">
        <v>177</v>
      </c>
      <c r="B121" s="235"/>
      <c r="C121" s="235"/>
      <c r="D121" s="235"/>
      <c r="E121" s="235"/>
      <c r="F121" s="235"/>
      <c r="G121" s="235"/>
      <c r="I121" s="33"/>
    </row>
    <row r="122" spans="1:9" ht="25.5">
      <c r="A122" s="49">
        <v>1</v>
      </c>
      <c r="B122" s="93" t="s">
        <v>394</v>
      </c>
      <c r="C122" s="25" t="s">
        <v>144</v>
      </c>
      <c r="D122" s="49">
        <v>0</v>
      </c>
      <c r="E122" s="49">
        <v>0</v>
      </c>
      <c r="F122" s="49">
        <v>0</v>
      </c>
      <c r="G122" s="94"/>
      <c r="H122" s="37"/>
      <c r="I122" s="33"/>
    </row>
    <row r="123" spans="1:9" ht="25.5">
      <c r="A123" s="49">
        <v>2</v>
      </c>
      <c r="B123" s="126" t="s">
        <v>231</v>
      </c>
      <c r="C123" s="25" t="s">
        <v>144</v>
      </c>
      <c r="D123" s="49">
        <v>7</v>
      </c>
      <c r="E123" s="49">
        <v>7</v>
      </c>
      <c r="F123" s="49">
        <v>11</v>
      </c>
      <c r="G123" s="94"/>
      <c r="H123" s="37">
        <f aca="true" t="shared" si="5" ref="H123:H176">F123/E123</f>
        <v>1.5714285714285714</v>
      </c>
      <c r="I123" s="33">
        <f t="shared" si="3"/>
        <v>1</v>
      </c>
    </row>
    <row r="124" spans="1:9" ht="51">
      <c r="A124" s="49">
        <v>3</v>
      </c>
      <c r="B124" s="92" t="s">
        <v>326</v>
      </c>
      <c r="C124" s="49" t="s">
        <v>327</v>
      </c>
      <c r="D124" s="49">
        <v>3987.8</v>
      </c>
      <c r="E124" s="49">
        <v>6044</v>
      </c>
      <c r="F124" s="49">
        <v>6574</v>
      </c>
      <c r="G124" s="94"/>
      <c r="H124" s="37">
        <f t="shared" si="5"/>
        <v>1.087690271343481</v>
      </c>
      <c r="I124" s="33">
        <f t="shared" si="3"/>
        <v>1</v>
      </c>
    </row>
    <row r="125" spans="1:9" ht="12.75">
      <c r="A125" s="49">
        <v>4</v>
      </c>
      <c r="B125" s="204" t="s">
        <v>456</v>
      </c>
      <c r="C125" s="144" t="s">
        <v>144</v>
      </c>
      <c r="D125" s="49"/>
      <c r="E125" s="49">
        <v>0</v>
      </c>
      <c r="F125" s="49">
        <v>0</v>
      </c>
      <c r="G125" s="94"/>
      <c r="H125" s="37"/>
      <c r="I125" s="33"/>
    </row>
    <row r="126" spans="1:9" ht="25.5">
      <c r="A126" s="49">
        <v>5</v>
      </c>
      <c r="B126" s="201" t="s">
        <v>457</v>
      </c>
      <c r="C126" s="25" t="s">
        <v>165</v>
      </c>
      <c r="D126" s="49"/>
      <c r="E126" s="49">
        <v>0</v>
      </c>
      <c r="F126" s="49">
        <v>0</v>
      </c>
      <c r="G126" s="94"/>
      <c r="H126" s="37"/>
      <c r="I126" s="33"/>
    </row>
    <row r="127" spans="1:9" ht="26.25" customHeight="1">
      <c r="A127" s="235" t="s">
        <v>179</v>
      </c>
      <c r="B127" s="235"/>
      <c r="C127" s="235"/>
      <c r="D127" s="235"/>
      <c r="E127" s="235"/>
      <c r="F127" s="235"/>
      <c r="G127" s="235"/>
      <c r="H127" s="37"/>
      <c r="I127" s="33"/>
    </row>
    <row r="128" spans="1:9" ht="12.75">
      <c r="A128" s="49">
        <v>6</v>
      </c>
      <c r="B128" s="91" t="s">
        <v>145</v>
      </c>
      <c r="C128" s="116" t="s">
        <v>146</v>
      </c>
      <c r="D128" s="188">
        <v>14746</v>
      </c>
      <c r="E128" s="188">
        <v>13900</v>
      </c>
      <c r="F128" s="188">
        <v>15293</v>
      </c>
      <c r="G128" s="104"/>
      <c r="H128" s="37">
        <f t="shared" si="5"/>
        <v>1.1002158273381295</v>
      </c>
      <c r="I128" s="33">
        <v>1</v>
      </c>
    </row>
    <row r="129" spans="1:9" ht="12.75">
      <c r="A129" s="49">
        <v>7</v>
      </c>
      <c r="B129" s="26" t="s">
        <v>147</v>
      </c>
      <c r="C129" s="115" t="s">
        <v>146</v>
      </c>
      <c r="D129" s="188">
        <v>3212</v>
      </c>
      <c r="E129" s="188">
        <v>3220</v>
      </c>
      <c r="F129" s="188">
        <v>3424</v>
      </c>
      <c r="G129" s="104"/>
      <c r="H129" s="37">
        <f t="shared" si="5"/>
        <v>1.0633540372670807</v>
      </c>
      <c r="I129" s="33">
        <v>1</v>
      </c>
    </row>
    <row r="130" spans="1:9" ht="12.75">
      <c r="A130" s="49">
        <v>8</v>
      </c>
      <c r="B130" s="91" t="s">
        <v>148</v>
      </c>
      <c r="C130" s="116" t="s">
        <v>149</v>
      </c>
      <c r="D130" s="188">
        <v>38719</v>
      </c>
      <c r="E130" s="188">
        <v>40969</v>
      </c>
      <c r="F130" s="188">
        <v>40969</v>
      </c>
      <c r="G130" s="104"/>
      <c r="H130" s="37">
        <f t="shared" si="5"/>
        <v>1</v>
      </c>
      <c r="I130" s="33">
        <f t="shared" si="3"/>
        <v>1</v>
      </c>
    </row>
    <row r="131" spans="1:9" ht="12.75">
      <c r="A131" s="49">
        <v>9</v>
      </c>
      <c r="B131" s="91" t="s">
        <v>150</v>
      </c>
      <c r="C131" s="116" t="s">
        <v>146</v>
      </c>
      <c r="D131" s="188">
        <v>47</v>
      </c>
      <c r="E131" s="188">
        <v>48</v>
      </c>
      <c r="F131" s="188">
        <v>48</v>
      </c>
      <c r="G131" s="104"/>
      <c r="H131" s="37">
        <f t="shared" si="5"/>
        <v>1</v>
      </c>
      <c r="I131" s="33">
        <f t="shared" si="3"/>
        <v>1</v>
      </c>
    </row>
    <row r="132" spans="1:9" ht="12.75">
      <c r="A132" s="49">
        <v>10</v>
      </c>
      <c r="B132" s="91" t="s">
        <v>151</v>
      </c>
      <c r="C132" s="116" t="s">
        <v>121</v>
      </c>
      <c r="D132" s="188">
        <v>2</v>
      </c>
      <c r="E132" s="188">
        <v>1</v>
      </c>
      <c r="F132" s="188">
        <v>1</v>
      </c>
      <c r="G132" s="104"/>
      <c r="H132" s="37">
        <f t="shared" si="5"/>
        <v>1</v>
      </c>
      <c r="I132" s="33">
        <f t="shared" si="3"/>
        <v>1</v>
      </c>
    </row>
    <row r="133" spans="1:9" ht="12.75">
      <c r="A133" s="49">
        <v>11</v>
      </c>
      <c r="B133" s="91" t="s">
        <v>152</v>
      </c>
      <c r="C133" s="116" t="s">
        <v>42</v>
      </c>
      <c r="D133" s="188">
        <v>94</v>
      </c>
      <c r="E133" s="188">
        <v>100</v>
      </c>
      <c r="F133" s="188">
        <v>94</v>
      </c>
      <c r="G133" s="104"/>
      <c r="H133" s="37">
        <f t="shared" si="5"/>
        <v>0.94</v>
      </c>
      <c r="I133" s="33">
        <f t="shared" si="3"/>
        <v>1</v>
      </c>
    </row>
    <row r="134" spans="1:9" ht="38.25">
      <c r="A134" s="49">
        <v>12</v>
      </c>
      <c r="B134" s="91" t="s">
        <v>153</v>
      </c>
      <c r="C134" s="116" t="s">
        <v>154</v>
      </c>
      <c r="D134" s="188">
        <v>36</v>
      </c>
      <c r="E134" s="188">
        <v>34</v>
      </c>
      <c r="F134" s="188">
        <v>39</v>
      </c>
      <c r="G134" s="104"/>
      <c r="H134" s="37">
        <f t="shared" si="5"/>
        <v>1.1470588235294117</v>
      </c>
      <c r="I134" s="33">
        <f t="shared" si="3"/>
        <v>1</v>
      </c>
    </row>
    <row r="135" spans="1:9" ht="12.75">
      <c r="A135" s="49">
        <v>13</v>
      </c>
      <c r="B135" s="91" t="s">
        <v>155</v>
      </c>
      <c r="C135" s="116" t="s">
        <v>146</v>
      </c>
      <c r="D135" s="188">
        <v>186</v>
      </c>
      <c r="E135" s="127">
        <v>60</v>
      </c>
      <c r="F135" s="188">
        <v>60.1</v>
      </c>
      <c r="G135" s="104"/>
      <c r="H135" s="37">
        <f t="shared" si="5"/>
        <v>1.0016666666666667</v>
      </c>
      <c r="I135" s="33">
        <f t="shared" si="3"/>
        <v>1</v>
      </c>
    </row>
    <row r="136" spans="1:9" ht="38.25">
      <c r="A136" s="49">
        <v>14</v>
      </c>
      <c r="B136" s="91" t="s">
        <v>156</v>
      </c>
      <c r="C136" s="116" t="s">
        <v>146</v>
      </c>
      <c r="D136" s="188">
        <v>1317</v>
      </c>
      <c r="E136" s="188">
        <v>1350</v>
      </c>
      <c r="F136" s="188">
        <v>1409</v>
      </c>
      <c r="G136" s="104"/>
      <c r="H136" s="37">
        <f t="shared" si="5"/>
        <v>1.0437037037037038</v>
      </c>
      <c r="I136" s="33">
        <f t="shared" si="3"/>
        <v>1</v>
      </c>
    </row>
    <row r="137" spans="1:9" ht="30.75" customHeight="1">
      <c r="A137" s="235" t="s">
        <v>178</v>
      </c>
      <c r="B137" s="235"/>
      <c r="C137" s="235"/>
      <c r="D137" s="235"/>
      <c r="E137" s="235"/>
      <c r="F137" s="235"/>
      <c r="G137" s="235"/>
      <c r="H137" s="37"/>
      <c r="I137" s="33"/>
    </row>
    <row r="138" spans="1:9" ht="25.5">
      <c r="A138" s="27">
        <v>15</v>
      </c>
      <c r="B138" s="28" t="s">
        <v>383</v>
      </c>
      <c r="C138" s="95" t="s">
        <v>144</v>
      </c>
      <c r="D138" s="27">
        <v>24.4</v>
      </c>
      <c r="E138" s="184">
        <v>26.2</v>
      </c>
      <c r="F138" s="27">
        <v>26.2</v>
      </c>
      <c r="G138" s="73"/>
      <c r="H138" s="37">
        <f t="shared" si="5"/>
        <v>1</v>
      </c>
      <c r="I138" s="33">
        <f t="shared" si="3"/>
        <v>1</v>
      </c>
    </row>
    <row r="139" spans="1:9" ht="38.25">
      <c r="A139" s="29">
        <v>16</v>
      </c>
      <c r="B139" s="28" t="s">
        <v>157</v>
      </c>
      <c r="C139" s="27" t="s">
        <v>158</v>
      </c>
      <c r="D139" s="27">
        <v>33.8</v>
      </c>
      <c r="E139" s="27">
        <v>33.8</v>
      </c>
      <c r="F139" s="27">
        <v>22.2</v>
      </c>
      <c r="G139" s="73"/>
      <c r="H139" s="37">
        <f t="shared" si="5"/>
        <v>0.6568047337278107</v>
      </c>
      <c r="I139" s="33">
        <v>1</v>
      </c>
    </row>
    <row r="140" spans="1:9" ht="51">
      <c r="A140" s="27">
        <v>17</v>
      </c>
      <c r="B140" s="26" t="s">
        <v>159</v>
      </c>
      <c r="C140" s="119" t="s">
        <v>144</v>
      </c>
      <c r="D140" s="27">
        <v>16</v>
      </c>
      <c r="E140" s="184">
        <v>16</v>
      </c>
      <c r="F140" s="27">
        <v>16</v>
      </c>
      <c r="G140" s="72"/>
      <c r="H140" s="37">
        <f t="shared" si="5"/>
        <v>1</v>
      </c>
      <c r="I140" s="33">
        <f t="shared" si="3"/>
        <v>1</v>
      </c>
    </row>
    <row r="141" spans="1:9" ht="38.25">
      <c r="A141" s="29">
        <v>18</v>
      </c>
      <c r="B141" s="26" t="s">
        <v>160</v>
      </c>
      <c r="C141" s="119" t="s">
        <v>144</v>
      </c>
      <c r="D141" s="188">
        <v>1000</v>
      </c>
      <c r="E141" s="188">
        <v>300</v>
      </c>
      <c r="F141" s="188">
        <v>315</v>
      </c>
      <c r="G141" s="72"/>
      <c r="H141" s="37">
        <f t="shared" si="5"/>
        <v>1.05</v>
      </c>
      <c r="I141" s="33">
        <f aca="true" t="shared" si="6" ref="I141:I223">IF(H141=0,1,1)</f>
        <v>1</v>
      </c>
    </row>
    <row r="142" spans="1:9" ht="38.25">
      <c r="A142" s="27">
        <v>19</v>
      </c>
      <c r="B142" s="26" t="s">
        <v>161</v>
      </c>
      <c r="C142" s="119" t="s">
        <v>144</v>
      </c>
      <c r="D142" s="188">
        <v>12</v>
      </c>
      <c r="E142" s="188">
        <v>10</v>
      </c>
      <c r="F142" s="188">
        <v>12</v>
      </c>
      <c r="G142" s="72"/>
      <c r="H142" s="37">
        <f t="shared" si="5"/>
        <v>1.2</v>
      </c>
      <c r="I142" s="33">
        <f t="shared" si="6"/>
        <v>1</v>
      </c>
    </row>
    <row r="143" spans="1:9" ht="38.25">
      <c r="A143" s="29">
        <v>20</v>
      </c>
      <c r="B143" s="26" t="s">
        <v>162</v>
      </c>
      <c r="C143" s="119" t="s">
        <v>144</v>
      </c>
      <c r="D143" s="188">
        <v>0</v>
      </c>
      <c r="E143" s="188">
        <v>0</v>
      </c>
      <c r="F143" s="188">
        <v>0</v>
      </c>
      <c r="G143" s="72" t="s">
        <v>395</v>
      </c>
      <c r="H143" s="37"/>
      <c r="I143" s="33"/>
    </row>
    <row r="144" spans="1:9" ht="38.25">
      <c r="A144" s="27">
        <v>21</v>
      </c>
      <c r="B144" s="26" t="s">
        <v>163</v>
      </c>
      <c r="C144" s="119" t="s">
        <v>144</v>
      </c>
      <c r="D144" s="188">
        <v>0</v>
      </c>
      <c r="E144" s="188">
        <v>0</v>
      </c>
      <c r="F144" s="188">
        <v>0</v>
      </c>
      <c r="G144" s="72" t="s">
        <v>395</v>
      </c>
      <c r="H144" s="37"/>
      <c r="I144" s="33"/>
    </row>
    <row r="145" spans="1:9" ht="38.25">
      <c r="A145" s="29">
        <v>22</v>
      </c>
      <c r="B145" s="26" t="s">
        <v>164</v>
      </c>
      <c r="C145" s="119" t="s">
        <v>165</v>
      </c>
      <c r="D145" s="188">
        <v>13</v>
      </c>
      <c r="E145" s="188">
        <v>10</v>
      </c>
      <c r="F145" s="188">
        <v>10</v>
      </c>
      <c r="G145" s="72"/>
      <c r="H145" s="37">
        <f t="shared" si="5"/>
        <v>1</v>
      </c>
      <c r="I145" s="33">
        <f t="shared" si="6"/>
        <v>1</v>
      </c>
    </row>
    <row r="146" spans="1:9" ht="38.25">
      <c r="A146" s="27">
        <v>23</v>
      </c>
      <c r="B146" s="26" t="s">
        <v>232</v>
      </c>
      <c r="C146" s="119" t="s">
        <v>144</v>
      </c>
      <c r="D146" s="188">
        <v>21</v>
      </c>
      <c r="E146" s="188">
        <v>20</v>
      </c>
      <c r="F146" s="188">
        <v>24</v>
      </c>
      <c r="G146" s="72"/>
      <c r="H146" s="37">
        <f t="shared" si="5"/>
        <v>1.2</v>
      </c>
      <c r="I146" s="33">
        <f t="shared" si="6"/>
        <v>1</v>
      </c>
    </row>
    <row r="147" spans="1:9" ht="51">
      <c r="A147" s="29">
        <v>24</v>
      </c>
      <c r="B147" s="26" t="s">
        <v>233</v>
      </c>
      <c r="C147" s="119" t="s">
        <v>144</v>
      </c>
      <c r="D147" s="188">
        <v>2</v>
      </c>
      <c r="E147" s="184">
        <v>2</v>
      </c>
      <c r="F147" s="188">
        <v>2</v>
      </c>
      <c r="G147" s="72"/>
      <c r="H147" s="37">
        <f t="shared" si="5"/>
        <v>1</v>
      </c>
      <c r="I147" s="33">
        <f t="shared" si="6"/>
        <v>1</v>
      </c>
    </row>
    <row r="148" spans="1:9" ht="38.25">
      <c r="A148" s="27">
        <v>25</v>
      </c>
      <c r="B148" s="26" t="s">
        <v>234</v>
      </c>
      <c r="C148" s="119" t="s">
        <v>144</v>
      </c>
      <c r="D148" s="188">
        <v>2</v>
      </c>
      <c r="E148" s="184">
        <v>2</v>
      </c>
      <c r="F148" s="188">
        <v>2</v>
      </c>
      <c r="G148" s="72"/>
      <c r="H148" s="37">
        <f t="shared" si="5"/>
        <v>1</v>
      </c>
      <c r="I148" s="33">
        <f t="shared" si="6"/>
        <v>1</v>
      </c>
    </row>
    <row r="149" spans="1:9" ht="49.5" customHeight="1">
      <c r="A149" s="29">
        <v>26</v>
      </c>
      <c r="B149" s="26" t="s">
        <v>324</v>
      </c>
      <c r="C149" s="119" t="s">
        <v>42</v>
      </c>
      <c r="D149" s="188">
        <v>42.2</v>
      </c>
      <c r="E149" s="184">
        <v>35</v>
      </c>
      <c r="F149" s="188">
        <v>68</v>
      </c>
      <c r="G149" s="72"/>
      <c r="H149" s="37">
        <f t="shared" si="5"/>
        <v>1.9428571428571428</v>
      </c>
      <c r="I149" s="33">
        <f t="shared" si="6"/>
        <v>1</v>
      </c>
    </row>
    <row r="150" spans="1:9" ht="38.25" customHeight="1">
      <c r="A150" s="27">
        <v>27</v>
      </c>
      <c r="B150" s="161" t="s">
        <v>358</v>
      </c>
      <c r="C150" s="143" t="s">
        <v>365</v>
      </c>
      <c r="D150" s="188">
        <v>4.3</v>
      </c>
      <c r="E150" s="188">
        <v>4.2</v>
      </c>
      <c r="F150" s="188">
        <v>5.3</v>
      </c>
      <c r="G150" s="73"/>
      <c r="H150" s="37">
        <f t="shared" si="5"/>
        <v>1.2619047619047619</v>
      </c>
      <c r="I150" s="33">
        <v>1</v>
      </c>
    </row>
    <row r="151" spans="1:9" ht="38.25" customHeight="1">
      <c r="A151" s="29">
        <v>28</v>
      </c>
      <c r="B151" s="162" t="s">
        <v>378</v>
      </c>
      <c r="C151" s="143" t="s">
        <v>144</v>
      </c>
      <c r="D151" s="188">
        <v>24.3</v>
      </c>
      <c r="E151" s="188">
        <v>16.9</v>
      </c>
      <c r="F151" s="188">
        <v>22</v>
      </c>
      <c r="G151" s="72"/>
      <c r="H151" s="37">
        <f t="shared" si="5"/>
        <v>1.3017751479289943</v>
      </c>
      <c r="I151" s="33">
        <f t="shared" si="6"/>
        <v>1</v>
      </c>
    </row>
    <row r="152" spans="1:9" ht="38.25" customHeight="1">
      <c r="A152" s="27">
        <v>29</v>
      </c>
      <c r="B152" s="161" t="s">
        <v>359</v>
      </c>
      <c r="C152" s="143" t="s">
        <v>42</v>
      </c>
      <c r="D152" s="188">
        <v>5.7</v>
      </c>
      <c r="E152" s="188">
        <v>6.5</v>
      </c>
      <c r="F152" s="188">
        <v>50.2</v>
      </c>
      <c r="G152" s="72"/>
      <c r="H152" s="37">
        <v>1</v>
      </c>
      <c r="I152" s="33">
        <f t="shared" si="6"/>
        <v>1</v>
      </c>
    </row>
    <row r="153" spans="1:9" ht="38.25" customHeight="1">
      <c r="A153" s="29">
        <v>30</v>
      </c>
      <c r="B153" s="162" t="s">
        <v>360</v>
      </c>
      <c r="C153" s="143" t="s">
        <v>144</v>
      </c>
      <c r="D153" s="188">
        <v>4</v>
      </c>
      <c r="E153" s="188">
        <v>4</v>
      </c>
      <c r="F153" s="188">
        <v>4</v>
      </c>
      <c r="G153" s="72"/>
      <c r="H153" s="37">
        <f t="shared" si="5"/>
        <v>1</v>
      </c>
      <c r="I153" s="33">
        <f t="shared" si="6"/>
        <v>1</v>
      </c>
    </row>
    <row r="154" spans="1:9" ht="38.25" customHeight="1">
      <c r="A154" s="27">
        <v>31</v>
      </c>
      <c r="B154" s="162" t="s">
        <v>361</v>
      </c>
      <c r="C154" s="143" t="s">
        <v>42</v>
      </c>
      <c r="D154" s="188">
        <v>27.4</v>
      </c>
      <c r="E154" s="188">
        <v>30</v>
      </c>
      <c r="F154" s="188">
        <v>0.7</v>
      </c>
      <c r="G154" s="72"/>
      <c r="H154" s="37">
        <f t="shared" si="5"/>
        <v>0.02333333333333333</v>
      </c>
      <c r="I154" s="33">
        <f t="shared" si="6"/>
        <v>1</v>
      </c>
    </row>
    <row r="155" spans="1:9" ht="38.25" customHeight="1">
      <c r="A155" s="29">
        <v>32</v>
      </c>
      <c r="B155" s="162" t="s">
        <v>386</v>
      </c>
      <c r="C155" s="143" t="s">
        <v>144</v>
      </c>
      <c r="D155" s="188">
        <v>3</v>
      </c>
      <c r="E155" s="188">
        <v>5</v>
      </c>
      <c r="F155" s="188">
        <v>6</v>
      </c>
      <c r="G155" s="72"/>
      <c r="H155" s="37">
        <f t="shared" si="5"/>
        <v>1.2</v>
      </c>
      <c r="I155" s="33">
        <f t="shared" si="6"/>
        <v>1</v>
      </c>
    </row>
    <row r="156" spans="1:9" ht="38.25" customHeight="1">
      <c r="A156" s="27">
        <v>33</v>
      </c>
      <c r="B156" s="162" t="s">
        <v>414</v>
      </c>
      <c r="C156" s="143" t="s">
        <v>421</v>
      </c>
      <c r="D156" s="188">
        <v>0</v>
      </c>
      <c r="E156" s="188">
        <v>4.7</v>
      </c>
      <c r="F156" s="188">
        <v>4.4</v>
      </c>
      <c r="G156" s="72"/>
      <c r="H156" s="37">
        <f t="shared" si="5"/>
        <v>0.9361702127659575</v>
      </c>
      <c r="I156" s="33">
        <f t="shared" si="6"/>
        <v>1</v>
      </c>
    </row>
    <row r="157" spans="1:9" ht="68.25" customHeight="1">
      <c r="A157" s="29">
        <v>34</v>
      </c>
      <c r="B157" s="162" t="s">
        <v>422</v>
      </c>
      <c r="C157" s="143" t="s">
        <v>42</v>
      </c>
      <c r="D157" s="188">
        <v>0</v>
      </c>
      <c r="E157" s="188">
        <v>10</v>
      </c>
      <c r="F157" s="188">
        <v>10</v>
      </c>
      <c r="G157" s="72"/>
      <c r="H157" s="37">
        <f>F157/E157</f>
        <v>1</v>
      </c>
      <c r="I157" s="33">
        <f>IF(H157=0,1,1)</f>
        <v>1</v>
      </c>
    </row>
    <row r="158" spans="1:9" ht="48.75" customHeight="1">
      <c r="A158" s="27">
        <v>35</v>
      </c>
      <c r="B158" s="162" t="s">
        <v>419</v>
      </c>
      <c r="C158" s="143" t="s">
        <v>144</v>
      </c>
      <c r="D158" s="188">
        <v>0</v>
      </c>
      <c r="E158" s="188">
        <v>1</v>
      </c>
      <c r="F158" s="188">
        <v>0</v>
      </c>
      <c r="G158" s="72"/>
      <c r="H158" s="37">
        <f t="shared" si="5"/>
        <v>0</v>
      </c>
      <c r="I158" s="33">
        <f t="shared" si="6"/>
        <v>1</v>
      </c>
    </row>
    <row r="159" spans="1:9" ht="66.75" customHeight="1">
      <c r="A159" s="29">
        <v>36</v>
      </c>
      <c r="B159" s="162" t="s">
        <v>415</v>
      </c>
      <c r="C159" s="143" t="s">
        <v>144</v>
      </c>
      <c r="D159" s="188">
        <v>0</v>
      </c>
      <c r="E159" s="188">
        <v>1</v>
      </c>
      <c r="F159" s="188">
        <v>0</v>
      </c>
      <c r="G159" s="72"/>
      <c r="H159" s="37">
        <f t="shared" si="5"/>
        <v>0</v>
      </c>
      <c r="I159" s="33">
        <f t="shared" si="6"/>
        <v>1</v>
      </c>
    </row>
    <row r="160" spans="1:9" ht="38.25">
      <c r="A160" s="27">
        <v>37</v>
      </c>
      <c r="B160" s="75" t="s">
        <v>458</v>
      </c>
      <c r="C160" s="183" t="s">
        <v>165</v>
      </c>
      <c r="D160" s="183">
        <v>0</v>
      </c>
      <c r="E160" s="183">
        <v>15</v>
      </c>
      <c r="F160" s="183">
        <v>70</v>
      </c>
      <c r="G160" s="205"/>
      <c r="H160" s="37">
        <v>1</v>
      </c>
      <c r="I160" s="33">
        <f t="shared" si="6"/>
        <v>1</v>
      </c>
    </row>
    <row r="161" spans="1:9" ht="38.25">
      <c r="A161" s="29">
        <v>38</v>
      </c>
      <c r="B161" s="75" t="s">
        <v>459</v>
      </c>
      <c r="C161" s="183" t="s">
        <v>165</v>
      </c>
      <c r="D161" s="183">
        <v>0</v>
      </c>
      <c r="E161" s="183">
        <v>44</v>
      </c>
      <c r="F161" s="183">
        <v>413</v>
      </c>
      <c r="G161" s="205"/>
      <c r="H161" s="37">
        <v>1</v>
      </c>
      <c r="I161" s="33">
        <f t="shared" si="6"/>
        <v>1</v>
      </c>
    </row>
    <row r="162" spans="1:9" ht="25.5">
      <c r="A162" s="27">
        <v>39</v>
      </c>
      <c r="B162" s="75" t="s">
        <v>460</v>
      </c>
      <c r="C162" s="183" t="s">
        <v>165</v>
      </c>
      <c r="D162" s="183">
        <v>0</v>
      </c>
      <c r="E162" s="183">
        <v>237</v>
      </c>
      <c r="F162" s="183">
        <v>521</v>
      </c>
      <c r="G162" s="205"/>
      <c r="H162" s="37">
        <v>1</v>
      </c>
      <c r="I162" s="33">
        <f t="shared" si="6"/>
        <v>1</v>
      </c>
    </row>
    <row r="163" spans="1:9" ht="25.5">
      <c r="A163" s="29">
        <v>40</v>
      </c>
      <c r="B163" s="75" t="s">
        <v>461</v>
      </c>
      <c r="C163" s="183" t="s">
        <v>165</v>
      </c>
      <c r="D163" s="183">
        <v>0</v>
      </c>
      <c r="E163" s="183">
        <v>4</v>
      </c>
      <c r="F163" s="183">
        <v>4</v>
      </c>
      <c r="G163" s="205"/>
      <c r="H163" s="37">
        <f t="shared" si="5"/>
        <v>1</v>
      </c>
      <c r="I163" s="33">
        <f t="shared" si="6"/>
        <v>1</v>
      </c>
    </row>
    <row r="164" spans="1:9" ht="27.75" customHeight="1">
      <c r="A164" s="236" t="s">
        <v>220</v>
      </c>
      <c r="B164" s="236"/>
      <c r="C164" s="236"/>
      <c r="D164" s="236"/>
      <c r="E164" s="236"/>
      <c r="F164" s="236"/>
      <c r="G164" s="236"/>
      <c r="H164" s="37"/>
      <c r="I164" s="33"/>
    </row>
    <row r="165" spans="1:9" ht="12.75">
      <c r="A165" s="115">
        <v>41</v>
      </c>
      <c r="B165" s="26" t="s">
        <v>172</v>
      </c>
      <c r="C165" s="115" t="s">
        <v>144</v>
      </c>
      <c r="D165" s="27">
        <v>3</v>
      </c>
      <c r="E165" s="27">
        <v>4</v>
      </c>
      <c r="F165" s="27">
        <v>3</v>
      </c>
      <c r="G165" s="72"/>
      <c r="H165" s="37">
        <f t="shared" si="5"/>
        <v>0.75</v>
      </c>
      <c r="I165" s="33">
        <f t="shared" si="6"/>
        <v>1</v>
      </c>
    </row>
    <row r="166" spans="1:9" ht="12.75">
      <c r="A166" s="115">
        <v>42</v>
      </c>
      <c r="B166" s="26" t="s">
        <v>173</v>
      </c>
      <c r="C166" s="115" t="s">
        <v>144</v>
      </c>
      <c r="D166" s="27">
        <v>0</v>
      </c>
      <c r="E166" s="27">
        <v>0</v>
      </c>
      <c r="F166" s="27">
        <v>0</v>
      </c>
      <c r="G166" s="72"/>
      <c r="H166" s="37"/>
      <c r="I166" s="33"/>
    </row>
    <row r="167" spans="1:9" ht="12.75">
      <c r="A167" s="188">
        <v>43</v>
      </c>
      <c r="B167" s="26" t="s">
        <v>174</v>
      </c>
      <c r="C167" s="115" t="s">
        <v>144</v>
      </c>
      <c r="D167" s="27">
        <v>0</v>
      </c>
      <c r="E167" s="48" t="s">
        <v>325</v>
      </c>
      <c r="F167" s="27">
        <v>0</v>
      </c>
      <c r="G167" s="72"/>
      <c r="H167" s="37"/>
      <c r="I167" s="33"/>
    </row>
    <row r="168" spans="1:9" ht="25.5">
      <c r="A168" s="188">
        <v>44</v>
      </c>
      <c r="B168" s="26" t="s">
        <v>175</v>
      </c>
      <c r="C168" s="115" t="s">
        <v>144</v>
      </c>
      <c r="D168" s="188">
        <v>2</v>
      </c>
      <c r="E168" s="188">
        <v>1</v>
      </c>
      <c r="F168" s="188">
        <v>2</v>
      </c>
      <c r="G168" s="72"/>
      <c r="H168" s="37">
        <f>E168/F168</f>
        <v>0.5</v>
      </c>
      <c r="I168" s="33">
        <f t="shared" si="6"/>
        <v>1</v>
      </c>
    </row>
    <row r="169" spans="1:9" ht="25.5">
      <c r="A169" s="188">
        <v>45</v>
      </c>
      <c r="B169" s="26" t="s">
        <v>187</v>
      </c>
      <c r="C169" s="115" t="s">
        <v>42</v>
      </c>
      <c r="D169" s="188">
        <v>37.7</v>
      </c>
      <c r="E169" s="188">
        <v>56.8</v>
      </c>
      <c r="F169" s="188">
        <v>37.3</v>
      </c>
      <c r="G169" s="72"/>
      <c r="H169" s="37">
        <f>E169/F169</f>
        <v>1.5227882037533513</v>
      </c>
      <c r="I169" s="33">
        <f t="shared" si="6"/>
        <v>1</v>
      </c>
    </row>
    <row r="170" spans="1:9" ht="25.5">
      <c r="A170" s="188">
        <v>46</v>
      </c>
      <c r="B170" s="26" t="s">
        <v>176</v>
      </c>
      <c r="C170" s="115" t="s">
        <v>42</v>
      </c>
      <c r="D170" s="188">
        <v>100</v>
      </c>
      <c r="E170" s="188">
        <v>100</v>
      </c>
      <c r="F170" s="188">
        <v>100</v>
      </c>
      <c r="G170" s="72"/>
      <c r="H170" s="37">
        <f t="shared" si="5"/>
        <v>1</v>
      </c>
      <c r="I170" s="33">
        <f t="shared" si="6"/>
        <v>1</v>
      </c>
    </row>
    <row r="171" spans="1:9" ht="25.5" customHeight="1">
      <c r="A171" s="236" t="s">
        <v>221</v>
      </c>
      <c r="B171" s="236"/>
      <c r="C171" s="236"/>
      <c r="D171" s="236"/>
      <c r="E171" s="236"/>
      <c r="F171" s="236"/>
      <c r="G171" s="236"/>
      <c r="H171" s="37"/>
      <c r="I171" s="33"/>
    </row>
    <row r="172" spans="1:9" ht="25.5">
      <c r="A172" s="115">
        <v>47</v>
      </c>
      <c r="B172" s="91" t="s">
        <v>166</v>
      </c>
      <c r="C172" s="115" t="s">
        <v>167</v>
      </c>
      <c r="D172" s="188">
        <v>0</v>
      </c>
      <c r="E172" s="49">
        <v>0</v>
      </c>
      <c r="F172" s="188">
        <v>0</v>
      </c>
      <c r="G172" s="72"/>
      <c r="H172" s="37"/>
      <c r="I172" s="33"/>
    </row>
    <row r="173" spans="1:9" ht="38.25">
      <c r="A173" s="115">
        <v>48</v>
      </c>
      <c r="B173" s="91" t="s">
        <v>184</v>
      </c>
      <c r="C173" s="115" t="s">
        <v>168</v>
      </c>
      <c r="D173" s="188">
        <v>0</v>
      </c>
      <c r="E173" s="49">
        <v>1</v>
      </c>
      <c r="F173" s="188">
        <v>1</v>
      </c>
      <c r="G173" s="72"/>
      <c r="H173" s="37">
        <f>F173/E173</f>
        <v>1</v>
      </c>
      <c r="I173" s="33">
        <f t="shared" si="6"/>
        <v>1</v>
      </c>
    </row>
    <row r="174" spans="1:9" ht="12.75">
      <c r="A174" s="188">
        <v>49</v>
      </c>
      <c r="B174" s="91" t="s">
        <v>185</v>
      </c>
      <c r="C174" s="115" t="s">
        <v>144</v>
      </c>
      <c r="D174" s="188">
        <v>0</v>
      </c>
      <c r="E174" s="49">
        <v>0</v>
      </c>
      <c r="F174" s="188">
        <v>0</v>
      </c>
      <c r="G174" s="72"/>
      <c r="H174" s="37"/>
      <c r="I174" s="33"/>
    </row>
    <row r="175" spans="1:9" ht="12.75">
      <c r="A175" s="188">
        <v>50</v>
      </c>
      <c r="B175" s="91" t="s">
        <v>169</v>
      </c>
      <c r="C175" s="115" t="s">
        <v>144</v>
      </c>
      <c r="D175" s="188">
        <v>5</v>
      </c>
      <c r="E175" s="49">
        <v>3</v>
      </c>
      <c r="F175" s="188">
        <v>3</v>
      </c>
      <c r="G175" s="72"/>
      <c r="H175" s="37">
        <f t="shared" si="5"/>
        <v>1</v>
      </c>
      <c r="I175" s="33">
        <f t="shared" si="6"/>
        <v>1</v>
      </c>
    </row>
    <row r="176" spans="1:9" ht="25.5">
      <c r="A176" s="188">
        <v>51</v>
      </c>
      <c r="B176" s="91" t="s">
        <v>170</v>
      </c>
      <c r="C176" s="115" t="s">
        <v>171</v>
      </c>
      <c r="D176" s="188">
        <v>1.4</v>
      </c>
      <c r="E176" s="128">
        <v>1.3</v>
      </c>
      <c r="F176" s="188">
        <v>1.5</v>
      </c>
      <c r="G176" s="72"/>
      <c r="H176" s="37">
        <f t="shared" si="5"/>
        <v>1.1538461538461537</v>
      </c>
      <c r="I176" s="33">
        <f t="shared" si="6"/>
        <v>1</v>
      </c>
    </row>
    <row r="177" spans="1:9" ht="12.75">
      <c r="A177" s="188">
        <v>52</v>
      </c>
      <c r="B177" s="91" t="s">
        <v>186</v>
      </c>
      <c r="C177" s="115" t="s">
        <v>144</v>
      </c>
      <c r="D177" s="188">
        <v>0</v>
      </c>
      <c r="E177" s="188">
        <v>0</v>
      </c>
      <c r="F177" s="188">
        <v>0</v>
      </c>
      <c r="G177" s="72"/>
      <c r="H177" s="37"/>
      <c r="I177" s="33"/>
    </row>
    <row r="178" spans="1:9" ht="30" customHeight="1">
      <c r="A178" s="235" t="s">
        <v>235</v>
      </c>
      <c r="B178" s="235"/>
      <c r="C178" s="235"/>
      <c r="D178" s="235"/>
      <c r="E178" s="235"/>
      <c r="F178" s="235"/>
      <c r="G178" s="235"/>
      <c r="H178" s="37"/>
      <c r="I178" s="33"/>
    </row>
    <row r="179" spans="1:9" ht="38.25">
      <c r="A179" s="115">
        <v>53</v>
      </c>
      <c r="B179" s="93" t="s">
        <v>236</v>
      </c>
      <c r="C179" s="25" t="s">
        <v>237</v>
      </c>
      <c r="D179" s="49" t="s">
        <v>75</v>
      </c>
      <c r="E179" s="206" t="s">
        <v>75</v>
      </c>
      <c r="F179" s="49" t="s">
        <v>75</v>
      </c>
      <c r="G179" s="72"/>
      <c r="H179" s="37">
        <v>1</v>
      </c>
      <c r="I179" s="33">
        <f t="shared" si="6"/>
        <v>1</v>
      </c>
    </row>
    <row r="180" spans="1:9" ht="25.5">
      <c r="A180" s="158">
        <v>54</v>
      </c>
      <c r="B180" s="26" t="s">
        <v>366</v>
      </c>
      <c r="C180" s="71" t="s">
        <v>239</v>
      </c>
      <c r="D180" s="188">
        <v>1</v>
      </c>
      <c r="E180" s="184">
        <v>1</v>
      </c>
      <c r="F180" s="188">
        <v>1</v>
      </c>
      <c r="G180" s="72"/>
      <c r="H180" s="37">
        <f>F180/E180</f>
        <v>1</v>
      </c>
      <c r="I180" s="33">
        <f t="shared" si="6"/>
        <v>1</v>
      </c>
    </row>
    <row r="181" spans="1:9" ht="38.25">
      <c r="A181" s="188">
        <v>55</v>
      </c>
      <c r="B181" s="26" t="s">
        <v>367</v>
      </c>
      <c r="C181" s="71" t="s">
        <v>239</v>
      </c>
      <c r="D181" s="188">
        <v>1</v>
      </c>
      <c r="E181" s="184">
        <v>1</v>
      </c>
      <c r="F181" s="188">
        <v>1</v>
      </c>
      <c r="G181" s="72"/>
      <c r="H181" s="37">
        <f>F181/E181</f>
        <v>1</v>
      </c>
      <c r="I181" s="33">
        <f t="shared" si="6"/>
        <v>1</v>
      </c>
    </row>
    <row r="182" spans="1:9" ht="25.5">
      <c r="A182" s="188">
        <v>56</v>
      </c>
      <c r="B182" s="26" t="s">
        <v>328</v>
      </c>
      <c r="C182" s="71" t="s">
        <v>239</v>
      </c>
      <c r="D182" s="188">
        <v>292</v>
      </c>
      <c r="E182" s="184">
        <v>200</v>
      </c>
      <c r="F182" s="188">
        <v>201</v>
      </c>
      <c r="G182" s="72"/>
      <c r="H182" s="37">
        <f aca="true" t="shared" si="7" ref="H182:H192">F182/E182</f>
        <v>1.005</v>
      </c>
      <c r="I182" s="33">
        <f t="shared" si="6"/>
        <v>1</v>
      </c>
    </row>
    <row r="183" spans="1:9" ht="25.5">
      <c r="A183" s="188">
        <v>57</v>
      </c>
      <c r="B183" s="26" t="s">
        <v>329</v>
      </c>
      <c r="C183" s="71" t="s">
        <v>239</v>
      </c>
      <c r="D183" s="188">
        <v>146</v>
      </c>
      <c r="E183" s="184">
        <v>156</v>
      </c>
      <c r="F183" s="188">
        <v>159</v>
      </c>
      <c r="G183" s="72"/>
      <c r="H183" s="37">
        <f t="shared" si="7"/>
        <v>1.0192307692307692</v>
      </c>
      <c r="I183" s="33">
        <f t="shared" si="6"/>
        <v>1</v>
      </c>
    </row>
    <row r="184" spans="1:9" ht="25.5">
      <c r="A184" s="188">
        <v>58</v>
      </c>
      <c r="B184" s="26" t="s">
        <v>330</v>
      </c>
      <c r="C184" s="71" t="s">
        <v>239</v>
      </c>
      <c r="D184" s="188">
        <v>0</v>
      </c>
      <c r="E184" s="184">
        <v>0</v>
      </c>
      <c r="F184" s="188">
        <v>0</v>
      </c>
      <c r="G184" s="72"/>
      <c r="H184" s="37"/>
      <c r="I184" s="33"/>
    </row>
    <row r="185" spans="1:9" ht="25.5">
      <c r="A185" s="188">
        <v>59</v>
      </c>
      <c r="B185" s="26" t="s">
        <v>379</v>
      </c>
      <c r="C185" s="71" t="s">
        <v>239</v>
      </c>
      <c r="D185" s="188">
        <v>8</v>
      </c>
      <c r="E185" s="184">
        <v>10</v>
      </c>
      <c r="F185" s="188">
        <v>10</v>
      </c>
      <c r="G185" s="72"/>
      <c r="H185" s="37">
        <f t="shared" si="7"/>
        <v>1</v>
      </c>
      <c r="I185" s="33">
        <f t="shared" si="6"/>
        <v>1</v>
      </c>
    </row>
    <row r="186" spans="1:9" ht="38.25">
      <c r="A186" s="188">
        <v>60</v>
      </c>
      <c r="B186" s="26" t="s">
        <v>240</v>
      </c>
      <c r="C186" s="71" t="s">
        <v>238</v>
      </c>
      <c r="D186" s="188">
        <v>4</v>
      </c>
      <c r="E186" s="184">
        <v>4</v>
      </c>
      <c r="F186" s="188">
        <v>4</v>
      </c>
      <c r="G186" s="72"/>
      <c r="H186" s="37">
        <f t="shared" si="7"/>
        <v>1</v>
      </c>
      <c r="I186" s="33">
        <f t="shared" si="6"/>
        <v>1</v>
      </c>
    </row>
    <row r="187" spans="1:9" ht="38.25">
      <c r="A187" s="188">
        <v>61</v>
      </c>
      <c r="B187" s="26" t="s">
        <v>241</v>
      </c>
      <c r="C187" s="71" t="s">
        <v>89</v>
      </c>
      <c r="D187" s="188">
        <v>150</v>
      </c>
      <c r="E187" s="184">
        <v>150</v>
      </c>
      <c r="F187" s="188">
        <v>150</v>
      </c>
      <c r="G187" s="72"/>
      <c r="H187" s="37">
        <v>1</v>
      </c>
      <c r="I187" s="33">
        <f t="shared" si="6"/>
        <v>1</v>
      </c>
    </row>
    <row r="188" spans="1:9" ht="38.25">
      <c r="A188" s="188">
        <v>62</v>
      </c>
      <c r="B188" s="129" t="s">
        <v>242</v>
      </c>
      <c r="C188" s="127" t="s">
        <v>243</v>
      </c>
      <c r="D188" s="130" t="s">
        <v>247</v>
      </c>
      <c r="E188" s="130" t="s">
        <v>247</v>
      </c>
      <c r="F188" s="188" t="s">
        <v>247</v>
      </c>
      <c r="G188" s="72"/>
      <c r="H188" s="37">
        <v>1</v>
      </c>
      <c r="I188" s="33">
        <f t="shared" si="6"/>
        <v>1</v>
      </c>
    </row>
    <row r="189" spans="1:9" ht="25.5">
      <c r="A189" s="188">
        <v>63</v>
      </c>
      <c r="B189" s="108" t="s">
        <v>331</v>
      </c>
      <c r="C189" s="49" t="s">
        <v>144</v>
      </c>
      <c r="D189" s="188">
        <v>100</v>
      </c>
      <c r="E189" s="49">
        <v>100</v>
      </c>
      <c r="F189" s="184">
        <v>205</v>
      </c>
      <c r="G189" s="72"/>
      <c r="H189" s="37">
        <v>1</v>
      </c>
      <c r="I189" s="33">
        <f t="shared" si="6"/>
        <v>1</v>
      </c>
    </row>
    <row r="190" spans="1:9" ht="38.25">
      <c r="A190" s="188">
        <v>64</v>
      </c>
      <c r="B190" s="108" t="s">
        <v>244</v>
      </c>
      <c r="C190" s="49" t="s">
        <v>144</v>
      </c>
      <c r="D190" s="188">
        <v>200</v>
      </c>
      <c r="E190" s="49">
        <v>200</v>
      </c>
      <c r="F190" s="184">
        <v>255</v>
      </c>
      <c r="G190" s="72"/>
      <c r="H190" s="37">
        <f>F190/E190</f>
        <v>1.275</v>
      </c>
      <c r="I190" s="33">
        <f t="shared" si="6"/>
        <v>1</v>
      </c>
    </row>
    <row r="191" spans="1:9" ht="38.25">
      <c r="A191" s="188">
        <v>65</v>
      </c>
      <c r="B191" s="108" t="s">
        <v>245</v>
      </c>
      <c r="C191" s="49" t="s">
        <v>144</v>
      </c>
      <c r="D191" s="188">
        <v>30</v>
      </c>
      <c r="E191" s="49">
        <v>30</v>
      </c>
      <c r="F191" s="184">
        <v>64</v>
      </c>
      <c r="G191" s="72"/>
      <c r="H191" s="37">
        <v>1</v>
      </c>
      <c r="I191" s="33">
        <f t="shared" si="6"/>
        <v>1</v>
      </c>
    </row>
    <row r="192" spans="1:9" ht="38.25">
      <c r="A192" s="188">
        <v>66</v>
      </c>
      <c r="B192" s="108" t="s">
        <v>246</v>
      </c>
      <c r="C192" s="49" t="s">
        <v>144</v>
      </c>
      <c r="D192" s="188">
        <v>15</v>
      </c>
      <c r="E192" s="49">
        <v>15</v>
      </c>
      <c r="F192" s="184">
        <v>15</v>
      </c>
      <c r="G192" s="72"/>
      <c r="H192" s="37">
        <f t="shared" si="7"/>
        <v>1</v>
      </c>
      <c r="I192" s="33">
        <f t="shared" si="6"/>
        <v>1</v>
      </c>
    </row>
    <row r="193" spans="1:9" s="52" customFormat="1" ht="31.5" customHeight="1">
      <c r="A193" s="242" t="s">
        <v>188</v>
      </c>
      <c r="B193" s="243"/>
      <c r="C193" s="243"/>
      <c r="D193" s="243"/>
      <c r="E193" s="243"/>
      <c r="F193" s="243"/>
      <c r="G193" s="244"/>
      <c r="H193" s="137">
        <f>(H195+H196+H197+H198+H199+H200+H201+H202+H203+H204+H205+H206+H207+H208+H210+H211+H212+H214+H215+H216+H217+H218+H219+H221+H222+H223+H224+H225+H226+H227)/SUM(I195:I227)</f>
        <v>0.9185812615317258</v>
      </c>
      <c r="I193" s="33"/>
    </row>
    <row r="194" spans="1:9" s="52" customFormat="1" ht="17.25" customHeight="1">
      <c r="A194" s="236" t="s">
        <v>192</v>
      </c>
      <c r="B194" s="236"/>
      <c r="C194" s="236"/>
      <c r="D194" s="236"/>
      <c r="E194" s="236"/>
      <c r="F194" s="236"/>
      <c r="G194" s="236"/>
      <c r="I194" s="33"/>
    </row>
    <row r="195" spans="1:9" s="52" customFormat="1" ht="63.75">
      <c r="A195" s="115">
        <v>1</v>
      </c>
      <c r="B195" s="26" t="s">
        <v>194</v>
      </c>
      <c r="C195" s="115" t="s">
        <v>74</v>
      </c>
      <c r="D195" s="178" t="s">
        <v>75</v>
      </c>
      <c r="E195" s="115" t="s">
        <v>75</v>
      </c>
      <c r="F195" s="188" t="s">
        <v>75</v>
      </c>
      <c r="G195" s="124"/>
      <c r="H195" s="37">
        <v>1</v>
      </c>
      <c r="I195" s="33">
        <f t="shared" si="6"/>
        <v>1</v>
      </c>
    </row>
    <row r="196" spans="1:9" s="52" customFormat="1" ht="12.75">
      <c r="A196" s="115">
        <v>2</v>
      </c>
      <c r="B196" s="26" t="s">
        <v>195</v>
      </c>
      <c r="C196" s="115" t="s">
        <v>205</v>
      </c>
      <c r="D196" s="178">
        <v>3</v>
      </c>
      <c r="E196" s="115" t="s">
        <v>206</v>
      </c>
      <c r="F196" s="115">
        <v>3</v>
      </c>
      <c r="G196" s="115"/>
      <c r="H196" s="37">
        <v>1</v>
      </c>
      <c r="I196" s="33">
        <f t="shared" si="6"/>
        <v>1</v>
      </c>
    </row>
    <row r="197" spans="1:9" s="52" customFormat="1" ht="38.25">
      <c r="A197" s="115">
        <v>3</v>
      </c>
      <c r="B197" s="26" t="s">
        <v>196</v>
      </c>
      <c r="C197" s="115" t="s">
        <v>42</v>
      </c>
      <c r="D197" s="71">
        <v>9.1</v>
      </c>
      <c r="E197" s="164" t="s">
        <v>380</v>
      </c>
      <c r="F197" s="71">
        <v>8.9</v>
      </c>
      <c r="G197" s="124"/>
      <c r="H197" s="37">
        <v>1</v>
      </c>
      <c r="I197" s="33">
        <f t="shared" si="6"/>
        <v>1</v>
      </c>
    </row>
    <row r="198" spans="1:9" s="52" customFormat="1" ht="25.5">
      <c r="A198" s="115">
        <v>4</v>
      </c>
      <c r="B198" s="26" t="s">
        <v>197</v>
      </c>
      <c r="C198" s="115" t="s">
        <v>45</v>
      </c>
      <c r="D198" s="178">
        <v>0</v>
      </c>
      <c r="E198" s="106">
        <v>0</v>
      </c>
      <c r="F198" s="115">
        <v>0</v>
      </c>
      <c r="G198" s="115"/>
      <c r="H198" s="37">
        <v>1</v>
      </c>
      <c r="I198" s="33">
        <f t="shared" si="6"/>
        <v>1</v>
      </c>
    </row>
    <row r="199" spans="1:9" s="52" customFormat="1" ht="51">
      <c r="A199" s="115">
        <v>5</v>
      </c>
      <c r="B199" s="26" t="s">
        <v>198</v>
      </c>
      <c r="C199" s="115" t="s">
        <v>42</v>
      </c>
      <c r="D199" s="178">
        <v>111.2</v>
      </c>
      <c r="E199" s="169" t="s">
        <v>384</v>
      </c>
      <c r="F199" s="115">
        <v>108.1</v>
      </c>
      <c r="G199" s="115"/>
      <c r="H199" s="37">
        <v>1</v>
      </c>
      <c r="I199" s="33">
        <f t="shared" si="6"/>
        <v>1</v>
      </c>
    </row>
    <row r="200" spans="1:9" s="52" customFormat="1" ht="25.5">
      <c r="A200" s="115">
        <v>6</v>
      </c>
      <c r="B200" s="26" t="s">
        <v>199</v>
      </c>
      <c r="C200" s="115" t="s">
        <v>42</v>
      </c>
      <c r="D200" s="178">
        <v>115.6</v>
      </c>
      <c r="E200" s="151">
        <v>110</v>
      </c>
      <c r="F200" s="115">
        <v>109.7</v>
      </c>
      <c r="G200" s="115"/>
      <c r="H200" s="37">
        <f>F200/E200</f>
        <v>0.9972727272727273</v>
      </c>
      <c r="I200" s="33">
        <f t="shared" si="6"/>
        <v>1</v>
      </c>
    </row>
    <row r="201" spans="1:9" s="52" customFormat="1" ht="12.75">
      <c r="A201" s="115">
        <v>7</v>
      </c>
      <c r="B201" s="26" t="s">
        <v>332</v>
      </c>
      <c r="C201" s="115" t="s">
        <v>42</v>
      </c>
      <c r="D201" s="178">
        <v>98.8</v>
      </c>
      <c r="E201" s="151">
        <v>95</v>
      </c>
      <c r="F201" s="115">
        <v>97.9</v>
      </c>
      <c r="G201" s="115"/>
      <c r="H201" s="37">
        <f>F201/E201</f>
        <v>1.0305263157894737</v>
      </c>
      <c r="I201" s="33">
        <f t="shared" si="6"/>
        <v>1</v>
      </c>
    </row>
    <row r="202" spans="1:9" s="52" customFormat="1" ht="51">
      <c r="A202" s="115">
        <v>8</v>
      </c>
      <c r="B202" s="26" t="s">
        <v>200</v>
      </c>
      <c r="C202" s="115" t="s">
        <v>42</v>
      </c>
      <c r="D202" s="178">
        <v>99.1</v>
      </c>
      <c r="E202" s="188" t="s">
        <v>443</v>
      </c>
      <c r="F202" s="115">
        <v>96.4</v>
      </c>
      <c r="G202" s="115"/>
      <c r="H202" s="37">
        <f>F202/95</f>
        <v>1.0147368421052632</v>
      </c>
      <c r="I202" s="33">
        <f t="shared" si="6"/>
        <v>1</v>
      </c>
    </row>
    <row r="203" spans="1:9" s="52" customFormat="1" ht="38.25">
      <c r="A203" s="159">
        <v>9</v>
      </c>
      <c r="B203" s="26" t="s">
        <v>376</v>
      </c>
      <c r="C203" s="159" t="s">
        <v>42</v>
      </c>
      <c r="D203" s="178">
        <v>3.5</v>
      </c>
      <c r="E203" s="164" t="s">
        <v>381</v>
      </c>
      <c r="F203" s="159">
        <v>0.8</v>
      </c>
      <c r="G203" s="159"/>
      <c r="H203" s="37">
        <v>1</v>
      </c>
      <c r="I203" s="33">
        <f t="shared" si="6"/>
        <v>1</v>
      </c>
    </row>
    <row r="204" spans="1:9" s="52" customFormat="1" ht="38.25">
      <c r="A204" s="115">
        <v>10</v>
      </c>
      <c r="B204" s="26" t="s">
        <v>201</v>
      </c>
      <c r="C204" s="115" t="s">
        <v>42</v>
      </c>
      <c r="D204" s="163">
        <v>100</v>
      </c>
      <c r="E204" s="163">
        <v>100</v>
      </c>
      <c r="F204" s="163">
        <v>100</v>
      </c>
      <c r="G204" s="115"/>
      <c r="H204" s="37">
        <f>F204/E204</f>
        <v>1</v>
      </c>
      <c r="I204" s="33">
        <f t="shared" si="6"/>
        <v>1</v>
      </c>
    </row>
    <row r="205" spans="1:9" s="52" customFormat="1" ht="38.25">
      <c r="A205" s="115">
        <v>11</v>
      </c>
      <c r="B205" s="26" t="s">
        <v>202</v>
      </c>
      <c r="C205" s="115" t="s">
        <v>42</v>
      </c>
      <c r="D205" s="163">
        <v>100</v>
      </c>
      <c r="E205" s="163">
        <v>100</v>
      </c>
      <c r="F205" s="163">
        <v>100</v>
      </c>
      <c r="G205" s="115"/>
      <c r="H205" s="37">
        <f>F205/100</f>
        <v>1</v>
      </c>
      <c r="I205" s="33">
        <f t="shared" si="6"/>
        <v>1</v>
      </c>
    </row>
    <row r="206" spans="1:9" s="52" customFormat="1" ht="51">
      <c r="A206" s="115">
        <v>12</v>
      </c>
      <c r="B206" s="26" t="s">
        <v>203</v>
      </c>
      <c r="C206" s="115" t="s">
        <v>100</v>
      </c>
      <c r="D206" s="178" t="s">
        <v>225</v>
      </c>
      <c r="E206" s="115" t="s">
        <v>225</v>
      </c>
      <c r="F206" s="188" t="s">
        <v>225</v>
      </c>
      <c r="G206" s="124"/>
      <c r="H206" s="37">
        <v>1</v>
      </c>
      <c r="I206" s="33">
        <v>1</v>
      </c>
    </row>
    <row r="207" spans="1:9" s="52" customFormat="1" ht="12.75">
      <c r="A207" s="115">
        <v>13</v>
      </c>
      <c r="B207" s="26" t="s">
        <v>204</v>
      </c>
      <c r="C207" s="115" t="s">
        <v>42</v>
      </c>
      <c r="D207" s="178">
        <v>0</v>
      </c>
      <c r="E207" s="115">
        <v>0</v>
      </c>
      <c r="F207" s="115">
        <v>0</v>
      </c>
      <c r="G207" s="115"/>
      <c r="H207" s="37">
        <v>1</v>
      </c>
      <c r="I207" s="33">
        <f t="shared" si="6"/>
        <v>1</v>
      </c>
    </row>
    <row r="208" spans="1:9" s="52" customFormat="1" ht="38.25">
      <c r="A208" s="164">
        <v>14</v>
      </c>
      <c r="B208" s="26" t="s">
        <v>382</v>
      </c>
      <c r="C208" s="164" t="s">
        <v>42</v>
      </c>
      <c r="D208" s="178">
        <v>100</v>
      </c>
      <c r="E208" s="164">
        <v>100</v>
      </c>
      <c r="F208" s="164">
        <v>100</v>
      </c>
      <c r="G208" s="164"/>
      <c r="H208" s="37">
        <v>1</v>
      </c>
      <c r="I208" s="33">
        <v>1</v>
      </c>
    </row>
    <row r="209" spans="1:9" s="52" customFormat="1" ht="17.25" customHeight="1">
      <c r="A209" s="236" t="s">
        <v>193</v>
      </c>
      <c r="B209" s="236"/>
      <c r="C209" s="236"/>
      <c r="D209" s="236"/>
      <c r="E209" s="236"/>
      <c r="F209" s="236"/>
      <c r="G209" s="236"/>
      <c r="H209" s="37"/>
      <c r="I209" s="33"/>
    </row>
    <row r="210" spans="1:9" s="52" customFormat="1" ht="38.25">
      <c r="A210" s="115">
        <v>15</v>
      </c>
      <c r="B210" s="73" t="s">
        <v>207</v>
      </c>
      <c r="C210" s="115" t="s">
        <v>208</v>
      </c>
      <c r="D210" s="178">
        <v>52</v>
      </c>
      <c r="E210" s="188" t="s">
        <v>444</v>
      </c>
      <c r="F210" s="124">
        <v>53</v>
      </c>
      <c r="G210" s="159"/>
      <c r="H210" s="37">
        <f>F210/50</f>
        <v>1.06</v>
      </c>
      <c r="I210" s="33">
        <v>1</v>
      </c>
    </row>
    <row r="211" spans="1:9" s="52" customFormat="1" ht="38.25">
      <c r="A211" s="115">
        <v>16</v>
      </c>
      <c r="B211" s="73" t="s">
        <v>209</v>
      </c>
      <c r="C211" s="115" t="s">
        <v>208</v>
      </c>
      <c r="D211" s="178">
        <v>52</v>
      </c>
      <c r="E211" s="188" t="s">
        <v>444</v>
      </c>
      <c r="F211" s="124">
        <v>53</v>
      </c>
      <c r="G211" s="179"/>
      <c r="H211" s="37">
        <f>F211/50</f>
        <v>1.06</v>
      </c>
      <c r="I211" s="33">
        <v>1</v>
      </c>
    </row>
    <row r="212" spans="1:9" s="52" customFormat="1" ht="38.25">
      <c r="A212" s="115">
        <v>17</v>
      </c>
      <c r="B212" s="73" t="s">
        <v>210</v>
      </c>
      <c r="C212" s="115" t="s">
        <v>211</v>
      </c>
      <c r="D212" s="178">
        <v>72</v>
      </c>
      <c r="E212" s="188" t="s">
        <v>445</v>
      </c>
      <c r="F212" s="115">
        <v>72</v>
      </c>
      <c r="G212" s="115"/>
      <c r="H212" s="37">
        <f>F212/60</f>
        <v>1.2</v>
      </c>
      <c r="I212" s="33">
        <f t="shared" si="6"/>
        <v>1</v>
      </c>
    </row>
    <row r="213" spans="1:9" s="52" customFormat="1" ht="18.75" customHeight="1">
      <c r="A213" s="236" t="s">
        <v>212</v>
      </c>
      <c r="B213" s="236"/>
      <c r="C213" s="236"/>
      <c r="D213" s="236"/>
      <c r="E213" s="236"/>
      <c r="F213" s="236"/>
      <c r="G213" s="236"/>
      <c r="H213" s="37"/>
      <c r="I213" s="33"/>
    </row>
    <row r="214" spans="1:9" s="52" customFormat="1" ht="38.25">
      <c r="A214" s="115">
        <v>18</v>
      </c>
      <c r="B214" s="73" t="s">
        <v>213</v>
      </c>
      <c r="C214" s="115" t="s">
        <v>74</v>
      </c>
      <c r="D214" s="178" t="s">
        <v>75</v>
      </c>
      <c r="E214" s="124" t="s">
        <v>75</v>
      </c>
      <c r="F214" s="188" t="s">
        <v>225</v>
      </c>
      <c r="G214" s="159"/>
      <c r="H214" s="37">
        <v>0</v>
      </c>
      <c r="I214" s="33">
        <v>1</v>
      </c>
    </row>
    <row r="215" spans="1:9" s="52" customFormat="1" ht="12.75">
      <c r="A215" s="169">
        <v>19</v>
      </c>
      <c r="B215" s="73" t="s">
        <v>385</v>
      </c>
      <c r="C215" s="169" t="s">
        <v>42</v>
      </c>
      <c r="D215" s="143">
        <v>5</v>
      </c>
      <c r="E215" s="169">
        <v>0</v>
      </c>
      <c r="F215" s="143">
        <v>6.6</v>
      </c>
      <c r="G215" s="179"/>
      <c r="H215" s="37">
        <v>0</v>
      </c>
      <c r="I215" s="33">
        <v>1</v>
      </c>
    </row>
    <row r="216" spans="1:9" s="52" customFormat="1" ht="25.5">
      <c r="A216" s="115">
        <v>20</v>
      </c>
      <c r="B216" s="73" t="s">
        <v>214</v>
      </c>
      <c r="C216" s="115" t="s">
        <v>42</v>
      </c>
      <c r="D216" s="143">
        <v>16.1</v>
      </c>
      <c r="E216" s="115">
        <v>0</v>
      </c>
      <c r="F216" s="143">
        <v>18.8</v>
      </c>
      <c r="G216" s="179"/>
      <c r="H216" s="37">
        <v>0</v>
      </c>
      <c r="I216" s="33">
        <v>1</v>
      </c>
    </row>
    <row r="217" spans="1:9" s="52" customFormat="1" ht="25.5">
      <c r="A217" s="115">
        <v>21</v>
      </c>
      <c r="B217" s="73" t="s">
        <v>215</v>
      </c>
      <c r="C217" s="115" t="s">
        <v>74</v>
      </c>
      <c r="D217" s="178" t="s">
        <v>75</v>
      </c>
      <c r="E217" s="115" t="s">
        <v>75</v>
      </c>
      <c r="F217" s="124" t="s">
        <v>75</v>
      </c>
      <c r="G217" s="115"/>
      <c r="H217" s="37">
        <v>1</v>
      </c>
      <c r="I217" s="33">
        <f t="shared" si="6"/>
        <v>1</v>
      </c>
    </row>
    <row r="218" spans="1:9" s="52" customFormat="1" ht="25.5">
      <c r="A218" s="188">
        <v>22</v>
      </c>
      <c r="B218" s="73" t="s">
        <v>216</v>
      </c>
      <c r="C218" s="115" t="s">
        <v>42</v>
      </c>
      <c r="D218" s="178">
        <v>111.8</v>
      </c>
      <c r="E218" s="115">
        <v>102</v>
      </c>
      <c r="F218" s="115">
        <v>102.5</v>
      </c>
      <c r="G218" s="115"/>
      <c r="H218" s="37">
        <f>F218/E218</f>
        <v>1.0049019607843137</v>
      </c>
      <c r="I218" s="33">
        <f t="shared" si="6"/>
        <v>1</v>
      </c>
    </row>
    <row r="219" spans="1:9" s="52" customFormat="1" ht="146.25">
      <c r="A219" s="188">
        <v>23</v>
      </c>
      <c r="B219" s="73" t="s">
        <v>217</v>
      </c>
      <c r="C219" s="115" t="s">
        <v>42</v>
      </c>
      <c r="D219" s="143" t="s">
        <v>387</v>
      </c>
      <c r="E219" s="107" t="s">
        <v>416</v>
      </c>
      <c r="F219" s="143">
        <v>100</v>
      </c>
      <c r="G219" s="159"/>
      <c r="H219" s="37">
        <f>100/80</f>
        <v>1.25</v>
      </c>
      <c r="I219" s="33">
        <v>1</v>
      </c>
    </row>
    <row r="220" spans="1:9" s="52" customFormat="1" ht="12.75">
      <c r="A220" s="235" t="s">
        <v>345</v>
      </c>
      <c r="B220" s="235"/>
      <c r="C220" s="235"/>
      <c r="D220" s="235"/>
      <c r="E220" s="235"/>
      <c r="F220" s="235"/>
      <c r="G220" s="235"/>
      <c r="H220" s="135"/>
      <c r="I220" s="33"/>
    </row>
    <row r="221" spans="1:9" s="52" customFormat="1" ht="59.25" customHeight="1">
      <c r="A221" s="115">
        <v>24</v>
      </c>
      <c r="B221" s="26" t="s">
        <v>250</v>
      </c>
      <c r="C221" s="107" t="s">
        <v>251</v>
      </c>
      <c r="D221" s="178">
        <v>100</v>
      </c>
      <c r="E221" s="115">
        <v>100</v>
      </c>
      <c r="F221" s="115">
        <v>99</v>
      </c>
      <c r="G221" s="115"/>
      <c r="H221" s="136">
        <f>F221/E221</f>
        <v>0.99</v>
      </c>
      <c r="I221" s="33">
        <f t="shared" si="6"/>
        <v>1</v>
      </c>
    </row>
    <row r="222" spans="1:9" s="52" customFormat="1" ht="69" customHeight="1">
      <c r="A222" s="115">
        <v>25</v>
      </c>
      <c r="B222" s="26" t="s">
        <v>252</v>
      </c>
      <c r="C222" s="107" t="s">
        <v>253</v>
      </c>
      <c r="D222" s="143">
        <v>100</v>
      </c>
      <c r="E222" s="115">
        <v>100</v>
      </c>
      <c r="F222" s="143">
        <v>95</v>
      </c>
      <c r="G222" s="115"/>
      <c r="H222" s="136">
        <f aca="true" t="shared" si="8" ref="H222:H227">F222/E222</f>
        <v>0.95</v>
      </c>
      <c r="I222" s="33">
        <f t="shared" si="6"/>
        <v>1</v>
      </c>
    </row>
    <row r="223" spans="1:9" s="52" customFormat="1" ht="25.5">
      <c r="A223" s="188">
        <v>26</v>
      </c>
      <c r="B223" s="26" t="s">
        <v>254</v>
      </c>
      <c r="C223" s="107" t="s">
        <v>255</v>
      </c>
      <c r="D223" s="178">
        <v>1</v>
      </c>
      <c r="E223" s="115">
        <v>1</v>
      </c>
      <c r="F223" s="115">
        <v>1</v>
      </c>
      <c r="G223" s="115"/>
      <c r="H223" s="136">
        <f t="shared" si="8"/>
        <v>1</v>
      </c>
      <c r="I223" s="33">
        <f t="shared" si="6"/>
        <v>1</v>
      </c>
    </row>
    <row r="224" spans="1:9" s="52" customFormat="1" ht="56.25">
      <c r="A224" s="188">
        <v>27</v>
      </c>
      <c r="B224" s="26" t="s">
        <v>256</v>
      </c>
      <c r="C224" s="107" t="s">
        <v>257</v>
      </c>
      <c r="D224" s="178">
        <v>100</v>
      </c>
      <c r="E224" s="115">
        <v>100</v>
      </c>
      <c r="F224" s="115">
        <v>100</v>
      </c>
      <c r="G224" s="115"/>
      <c r="H224" s="136">
        <f t="shared" si="8"/>
        <v>1</v>
      </c>
      <c r="I224" s="33">
        <f aca="true" t="shared" si="9" ref="I224:I282">IF(H224=0,1,1)</f>
        <v>1</v>
      </c>
    </row>
    <row r="225" spans="1:9" s="52" customFormat="1" ht="56.25">
      <c r="A225" s="188">
        <v>28</v>
      </c>
      <c r="B225" s="26" t="s">
        <v>258</v>
      </c>
      <c r="C225" s="107" t="s">
        <v>257</v>
      </c>
      <c r="D225" s="178">
        <v>100</v>
      </c>
      <c r="E225" s="115">
        <v>100</v>
      </c>
      <c r="F225" s="115">
        <v>100</v>
      </c>
      <c r="G225" s="115"/>
      <c r="H225" s="136">
        <f t="shared" si="8"/>
        <v>1</v>
      </c>
      <c r="I225" s="33">
        <f t="shared" si="9"/>
        <v>1</v>
      </c>
    </row>
    <row r="226" spans="1:9" s="52" customFormat="1" ht="56.25">
      <c r="A226" s="188">
        <v>29</v>
      </c>
      <c r="B226" s="26" t="s">
        <v>259</v>
      </c>
      <c r="C226" s="107" t="s">
        <v>257</v>
      </c>
      <c r="D226" s="178">
        <v>100</v>
      </c>
      <c r="E226" s="115">
        <v>100</v>
      </c>
      <c r="F226" s="115">
        <v>100</v>
      </c>
      <c r="G226" s="115"/>
      <c r="H226" s="136">
        <f t="shared" si="8"/>
        <v>1</v>
      </c>
      <c r="I226" s="33">
        <f t="shared" si="9"/>
        <v>1</v>
      </c>
    </row>
    <row r="227" spans="1:9" s="52" customFormat="1" ht="56.25">
      <c r="A227" s="188">
        <v>30</v>
      </c>
      <c r="B227" s="26" t="s">
        <v>260</v>
      </c>
      <c r="C227" s="107" t="s">
        <v>257</v>
      </c>
      <c r="D227" s="178">
        <v>100</v>
      </c>
      <c r="E227" s="115">
        <v>100</v>
      </c>
      <c r="F227" s="115">
        <v>100</v>
      </c>
      <c r="G227" s="115"/>
      <c r="H227" s="136">
        <f t="shared" si="8"/>
        <v>1</v>
      </c>
      <c r="I227" s="33">
        <f t="shared" si="9"/>
        <v>1</v>
      </c>
    </row>
    <row r="228" spans="1:9" s="52" customFormat="1" ht="32.25" customHeight="1">
      <c r="A228" s="231" t="s">
        <v>447</v>
      </c>
      <c r="B228" s="231"/>
      <c r="C228" s="231"/>
      <c r="D228" s="231"/>
      <c r="E228" s="231"/>
      <c r="F228" s="231"/>
      <c r="G228" s="231"/>
      <c r="H228" s="137">
        <f>SUM(H230:H282)/SUM(I230:I282)</f>
        <v>0.9963564712927184</v>
      </c>
      <c r="I228" s="33"/>
    </row>
    <row r="229" spans="1:9" s="52" customFormat="1" ht="30.75" customHeight="1">
      <c r="A229" s="235" t="s">
        <v>300</v>
      </c>
      <c r="B229" s="235"/>
      <c r="C229" s="235"/>
      <c r="D229" s="235"/>
      <c r="E229" s="235"/>
      <c r="F229" s="235"/>
      <c r="G229" s="235"/>
      <c r="H229" s="138"/>
      <c r="I229" s="33"/>
    </row>
    <row r="230" spans="1:9" s="52" customFormat="1" ht="12.75">
      <c r="A230" s="115">
        <v>1</v>
      </c>
      <c r="B230" s="108" t="s">
        <v>272</v>
      </c>
      <c r="C230" s="115" t="s">
        <v>42</v>
      </c>
      <c r="D230" s="131">
        <v>90</v>
      </c>
      <c r="E230" s="49">
        <v>90</v>
      </c>
      <c r="F230" s="131">
        <v>90</v>
      </c>
      <c r="G230" s="70"/>
      <c r="H230" s="142">
        <f>F230/E230</f>
        <v>1</v>
      </c>
      <c r="I230" s="33">
        <f t="shared" si="9"/>
        <v>1</v>
      </c>
    </row>
    <row r="231" spans="1:9" s="52" customFormat="1" ht="38.25">
      <c r="A231" s="115">
        <v>2</v>
      </c>
      <c r="B231" s="108" t="s">
        <v>273</v>
      </c>
      <c r="C231" s="49" t="s">
        <v>92</v>
      </c>
      <c r="D231" s="131">
        <v>3</v>
      </c>
      <c r="E231" s="49">
        <v>3</v>
      </c>
      <c r="F231" s="131">
        <v>3</v>
      </c>
      <c r="G231" s="70"/>
      <c r="H231" s="142">
        <f aca="true" t="shared" si="10" ref="H231:H237">F231/E231</f>
        <v>1</v>
      </c>
      <c r="I231" s="33">
        <f t="shared" si="9"/>
        <v>1</v>
      </c>
    </row>
    <row r="232" spans="1:9" s="52" customFormat="1" ht="12.75">
      <c r="A232" s="115">
        <v>3</v>
      </c>
      <c r="B232" s="108" t="s">
        <v>274</v>
      </c>
      <c r="C232" s="49" t="s">
        <v>42</v>
      </c>
      <c r="D232" s="131">
        <v>100</v>
      </c>
      <c r="E232" s="49">
        <v>100</v>
      </c>
      <c r="F232" s="131">
        <v>100</v>
      </c>
      <c r="G232" s="70"/>
      <c r="H232" s="142">
        <f t="shared" si="10"/>
        <v>1</v>
      </c>
      <c r="I232" s="33">
        <f t="shared" si="9"/>
        <v>1</v>
      </c>
    </row>
    <row r="233" spans="1:9" s="52" customFormat="1" ht="38.25">
      <c r="A233" s="115">
        <v>4</v>
      </c>
      <c r="B233" s="108" t="s">
        <v>275</v>
      </c>
      <c r="C233" s="49" t="s">
        <v>42</v>
      </c>
      <c r="D233" s="131">
        <v>100</v>
      </c>
      <c r="E233" s="49">
        <v>100</v>
      </c>
      <c r="F233" s="131">
        <v>100</v>
      </c>
      <c r="G233" s="70"/>
      <c r="H233" s="142">
        <f t="shared" si="10"/>
        <v>1</v>
      </c>
      <c r="I233" s="33">
        <f t="shared" si="9"/>
        <v>1</v>
      </c>
    </row>
    <row r="234" spans="1:9" s="52" customFormat="1" ht="38.25">
      <c r="A234" s="115">
        <v>5</v>
      </c>
      <c r="B234" s="108" t="s">
        <v>276</v>
      </c>
      <c r="C234" s="49" t="s">
        <v>42</v>
      </c>
      <c r="D234" s="131">
        <v>100</v>
      </c>
      <c r="E234" s="49">
        <v>100</v>
      </c>
      <c r="F234" s="131">
        <v>100</v>
      </c>
      <c r="G234" s="70"/>
      <c r="H234" s="142">
        <f t="shared" si="10"/>
        <v>1</v>
      </c>
      <c r="I234" s="33">
        <f t="shared" si="9"/>
        <v>1</v>
      </c>
    </row>
    <row r="235" spans="1:9" s="52" customFormat="1" ht="25.5">
      <c r="A235" s="115">
        <v>6</v>
      </c>
      <c r="B235" s="108" t="s">
        <v>277</v>
      </c>
      <c r="C235" s="49" t="s">
        <v>42</v>
      </c>
      <c r="D235" s="131">
        <v>100</v>
      </c>
      <c r="E235" s="49">
        <v>100</v>
      </c>
      <c r="F235" s="131">
        <v>100</v>
      </c>
      <c r="G235" s="70"/>
      <c r="H235" s="142">
        <f t="shared" si="10"/>
        <v>1</v>
      </c>
      <c r="I235" s="33">
        <f t="shared" si="9"/>
        <v>1</v>
      </c>
    </row>
    <row r="236" spans="1:9" ht="25.5">
      <c r="A236" s="115">
        <v>7</v>
      </c>
      <c r="B236" s="108" t="s">
        <v>278</v>
      </c>
      <c r="C236" s="49" t="s">
        <v>42</v>
      </c>
      <c r="D236" s="131">
        <v>100</v>
      </c>
      <c r="E236" s="49">
        <v>100</v>
      </c>
      <c r="F236" s="71">
        <v>100</v>
      </c>
      <c r="G236" s="109"/>
      <c r="H236" s="142">
        <f t="shared" si="10"/>
        <v>1</v>
      </c>
      <c r="I236" s="33">
        <f t="shared" si="9"/>
        <v>1</v>
      </c>
    </row>
    <row r="237" spans="1:9" ht="51">
      <c r="A237" s="115">
        <v>8</v>
      </c>
      <c r="B237" s="108" t="s">
        <v>279</v>
      </c>
      <c r="C237" s="49" t="s">
        <v>42</v>
      </c>
      <c r="D237" s="131">
        <v>100</v>
      </c>
      <c r="E237" s="49">
        <v>100</v>
      </c>
      <c r="F237" s="71">
        <v>100</v>
      </c>
      <c r="G237" s="109"/>
      <c r="H237" s="142">
        <f t="shared" si="10"/>
        <v>1</v>
      </c>
      <c r="I237" s="33">
        <f t="shared" si="9"/>
        <v>1</v>
      </c>
    </row>
    <row r="238" spans="1:9" ht="12.75">
      <c r="A238" s="235" t="s">
        <v>301</v>
      </c>
      <c r="B238" s="235"/>
      <c r="C238" s="235"/>
      <c r="D238" s="235"/>
      <c r="E238" s="235"/>
      <c r="F238" s="235"/>
      <c r="G238" s="235"/>
      <c r="H238" s="47"/>
      <c r="I238" s="33"/>
    </row>
    <row r="239" spans="1:9" ht="25.5">
      <c r="A239" s="115">
        <v>9</v>
      </c>
      <c r="B239" s="75" t="s">
        <v>280</v>
      </c>
      <c r="C239" s="115" t="s">
        <v>42</v>
      </c>
      <c r="D239" s="71">
        <v>100</v>
      </c>
      <c r="E239" s="115">
        <v>100</v>
      </c>
      <c r="F239" s="71">
        <v>100</v>
      </c>
      <c r="G239" s="109"/>
      <c r="H239" s="139">
        <f aca="true" t="shared" si="11" ref="H239:H244">F239/E239</f>
        <v>1</v>
      </c>
      <c r="I239" s="33">
        <f t="shared" si="9"/>
        <v>1</v>
      </c>
    </row>
    <row r="240" spans="1:9" ht="25.5">
      <c r="A240" s="115">
        <v>10</v>
      </c>
      <c r="B240" s="75" t="s">
        <v>281</v>
      </c>
      <c r="C240" s="115" t="s">
        <v>42</v>
      </c>
      <c r="D240" s="71">
        <v>100</v>
      </c>
      <c r="E240" s="115">
        <v>100</v>
      </c>
      <c r="F240" s="71">
        <v>100</v>
      </c>
      <c r="G240" s="109"/>
      <c r="H240" s="139">
        <f t="shared" si="11"/>
        <v>1</v>
      </c>
      <c r="I240" s="33">
        <f t="shared" si="9"/>
        <v>1</v>
      </c>
    </row>
    <row r="241" spans="1:9" ht="38.25">
      <c r="A241" s="115">
        <v>11</v>
      </c>
      <c r="B241" s="182" t="s">
        <v>282</v>
      </c>
      <c r="C241" s="143" t="s">
        <v>302</v>
      </c>
      <c r="D241" s="155">
        <v>53</v>
      </c>
      <c r="E241" s="143">
        <v>50</v>
      </c>
      <c r="F241" s="155">
        <v>155</v>
      </c>
      <c r="G241" s="165"/>
      <c r="H241" s="139">
        <v>1</v>
      </c>
      <c r="I241" s="33">
        <f t="shared" si="9"/>
        <v>1</v>
      </c>
    </row>
    <row r="242" spans="1:9" ht="38.25">
      <c r="A242" s="115">
        <v>12</v>
      </c>
      <c r="B242" s="150" t="s">
        <v>283</v>
      </c>
      <c r="C242" s="143" t="s">
        <v>303</v>
      </c>
      <c r="D242" s="155">
        <v>463</v>
      </c>
      <c r="E242" s="143">
        <v>260</v>
      </c>
      <c r="F242" s="155">
        <v>320</v>
      </c>
      <c r="G242" s="165"/>
      <c r="H242" s="139">
        <v>1</v>
      </c>
      <c r="I242" s="33">
        <f t="shared" si="9"/>
        <v>1</v>
      </c>
    </row>
    <row r="243" spans="1:9" ht="38.25">
      <c r="A243" s="115">
        <v>13</v>
      </c>
      <c r="B243" s="150" t="s">
        <v>284</v>
      </c>
      <c r="C243" s="143" t="s">
        <v>100</v>
      </c>
      <c r="D243" s="155">
        <v>3</v>
      </c>
      <c r="E243" s="143">
        <v>39</v>
      </c>
      <c r="F243" s="155">
        <v>39</v>
      </c>
      <c r="G243" s="165"/>
      <c r="H243" s="139">
        <f t="shared" si="11"/>
        <v>1</v>
      </c>
      <c r="I243" s="33">
        <f t="shared" si="9"/>
        <v>1</v>
      </c>
    </row>
    <row r="244" spans="1:9" ht="38.25">
      <c r="A244" s="172">
        <v>14</v>
      </c>
      <c r="B244" s="150" t="s">
        <v>284</v>
      </c>
      <c r="C244" s="143" t="s">
        <v>388</v>
      </c>
      <c r="D244" s="155">
        <v>78</v>
      </c>
      <c r="E244" s="143">
        <v>78</v>
      </c>
      <c r="F244" s="155">
        <v>78</v>
      </c>
      <c r="G244" s="165"/>
      <c r="H244" s="139">
        <f t="shared" si="11"/>
        <v>1</v>
      </c>
      <c r="I244" s="33">
        <f t="shared" si="9"/>
        <v>1</v>
      </c>
    </row>
    <row r="245" spans="1:9" ht="12.75">
      <c r="A245" s="234" t="s">
        <v>310</v>
      </c>
      <c r="B245" s="234"/>
      <c r="C245" s="234"/>
      <c r="D245" s="234"/>
      <c r="E245" s="234"/>
      <c r="F245" s="234"/>
      <c r="G245" s="234"/>
      <c r="H245" s="47"/>
      <c r="I245" s="33"/>
    </row>
    <row r="246" spans="1:9" ht="38.25">
      <c r="A246" s="115">
        <v>15</v>
      </c>
      <c r="B246" s="75" t="s">
        <v>368</v>
      </c>
      <c r="C246" s="115" t="s">
        <v>42</v>
      </c>
      <c r="D246" s="175">
        <v>121.8</v>
      </c>
      <c r="E246" s="49">
        <v>90</v>
      </c>
      <c r="F246" s="175">
        <v>103.6</v>
      </c>
      <c r="G246" s="109"/>
      <c r="H246" s="139">
        <f>F246/E246</f>
        <v>1.151111111111111</v>
      </c>
      <c r="I246" s="33">
        <f t="shared" si="9"/>
        <v>1</v>
      </c>
    </row>
    <row r="247" spans="1:9" ht="76.5">
      <c r="A247" s="115">
        <v>16</v>
      </c>
      <c r="B247" s="75" t="s">
        <v>369</v>
      </c>
      <c r="C247" s="115" t="s">
        <v>42</v>
      </c>
      <c r="D247" s="71">
        <v>112.3</v>
      </c>
      <c r="E247" s="49">
        <v>90</v>
      </c>
      <c r="F247" s="71">
        <v>111.1</v>
      </c>
      <c r="G247" s="109"/>
      <c r="H247" s="139">
        <v>1</v>
      </c>
      <c r="I247" s="33">
        <f t="shared" si="9"/>
        <v>1</v>
      </c>
    </row>
    <row r="248" spans="1:9" ht="63.75">
      <c r="A248" s="115">
        <v>17</v>
      </c>
      <c r="B248" s="73" t="s">
        <v>370</v>
      </c>
      <c r="C248" s="115" t="s">
        <v>42</v>
      </c>
      <c r="D248" s="71">
        <v>137</v>
      </c>
      <c r="E248" s="124">
        <v>85</v>
      </c>
      <c r="F248" s="71">
        <v>124.3</v>
      </c>
      <c r="G248" s="109"/>
      <c r="H248" s="139">
        <v>1</v>
      </c>
      <c r="I248" s="33">
        <f t="shared" si="9"/>
        <v>1</v>
      </c>
    </row>
    <row r="249" spans="1:9" ht="63.75">
      <c r="A249" s="115">
        <v>18</v>
      </c>
      <c r="B249" s="110" t="s">
        <v>371</v>
      </c>
      <c r="C249" s="115" t="s">
        <v>42</v>
      </c>
      <c r="D249" s="174">
        <v>153.2</v>
      </c>
      <c r="E249" s="124">
        <v>85</v>
      </c>
      <c r="F249" s="174">
        <v>135.3</v>
      </c>
      <c r="G249" s="109"/>
      <c r="H249" s="139">
        <v>1</v>
      </c>
      <c r="I249" s="33">
        <f t="shared" si="9"/>
        <v>1</v>
      </c>
    </row>
    <row r="250" spans="1:9" ht="51">
      <c r="A250" s="115">
        <v>19</v>
      </c>
      <c r="B250" s="75" t="s">
        <v>372</v>
      </c>
      <c r="C250" s="115" t="s">
        <v>42</v>
      </c>
      <c r="D250" s="71">
        <v>99.1</v>
      </c>
      <c r="E250" s="124">
        <v>85</v>
      </c>
      <c r="F250" s="71">
        <v>155</v>
      </c>
      <c r="G250" s="109"/>
      <c r="H250" s="139">
        <v>1</v>
      </c>
      <c r="I250" s="33">
        <f t="shared" si="9"/>
        <v>1</v>
      </c>
    </row>
    <row r="251" spans="1:9" ht="51">
      <c r="A251" s="115">
        <v>20</v>
      </c>
      <c r="B251" s="75" t="s">
        <v>373</v>
      </c>
      <c r="C251" s="115" t="s">
        <v>42</v>
      </c>
      <c r="D251" s="175">
        <v>135</v>
      </c>
      <c r="E251" s="49">
        <v>90</v>
      </c>
      <c r="F251" s="175">
        <v>111.1</v>
      </c>
      <c r="G251" s="109"/>
      <c r="H251" s="139">
        <v>1</v>
      </c>
      <c r="I251" s="33">
        <f t="shared" si="9"/>
        <v>1</v>
      </c>
    </row>
    <row r="252" spans="1:9" ht="38.25">
      <c r="A252" s="115">
        <v>21</v>
      </c>
      <c r="B252" s="75" t="s">
        <v>285</v>
      </c>
      <c r="C252" s="115" t="s">
        <v>42</v>
      </c>
      <c r="D252" s="71">
        <v>100</v>
      </c>
      <c r="E252" s="124">
        <v>100</v>
      </c>
      <c r="F252" s="71">
        <v>100</v>
      </c>
      <c r="G252" s="109"/>
      <c r="H252" s="139">
        <f>F252/E252</f>
        <v>1</v>
      </c>
      <c r="I252" s="33">
        <f t="shared" si="9"/>
        <v>1</v>
      </c>
    </row>
    <row r="253" spans="1:9" ht="51">
      <c r="A253" s="115">
        <v>22</v>
      </c>
      <c r="B253" s="150" t="s">
        <v>286</v>
      </c>
      <c r="C253" s="149" t="s">
        <v>349</v>
      </c>
      <c r="D253" s="71">
        <v>2</v>
      </c>
      <c r="E253" s="124">
        <v>2</v>
      </c>
      <c r="F253" s="71">
        <v>2</v>
      </c>
      <c r="G253" s="109"/>
      <c r="H253" s="139">
        <f>F253/E253</f>
        <v>1</v>
      </c>
      <c r="I253" s="33">
        <f t="shared" si="9"/>
        <v>1</v>
      </c>
    </row>
    <row r="254" spans="1:9" ht="38.25">
      <c r="A254" s="188">
        <v>23</v>
      </c>
      <c r="B254" s="75" t="s">
        <v>287</v>
      </c>
      <c r="C254" s="115" t="s">
        <v>304</v>
      </c>
      <c r="D254" s="71">
        <v>23</v>
      </c>
      <c r="E254" s="49">
        <v>10</v>
      </c>
      <c r="F254" s="71">
        <v>15</v>
      </c>
      <c r="G254" s="109"/>
      <c r="H254" s="139">
        <f>F254/E254</f>
        <v>1.5</v>
      </c>
      <c r="I254" s="33">
        <f t="shared" si="9"/>
        <v>1</v>
      </c>
    </row>
    <row r="255" spans="1:9" ht="38.25">
      <c r="A255" s="188">
        <v>24</v>
      </c>
      <c r="B255" s="150" t="s">
        <v>288</v>
      </c>
      <c r="C255" s="115" t="s">
        <v>42</v>
      </c>
      <c r="D255" s="71">
        <v>77.2</v>
      </c>
      <c r="E255" s="49">
        <v>77.2</v>
      </c>
      <c r="F255" s="71">
        <v>89.2</v>
      </c>
      <c r="G255" s="109"/>
      <c r="H255" s="139">
        <f>F255/E255</f>
        <v>1.155440414507772</v>
      </c>
      <c r="I255" s="33">
        <f t="shared" si="9"/>
        <v>1</v>
      </c>
    </row>
    <row r="256" spans="1:9" ht="63.75">
      <c r="A256" s="188">
        <v>25</v>
      </c>
      <c r="B256" s="75" t="s">
        <v>374</v>
      </c>
      <c r="C256" s="124" t="s">
        <v>42</v>
      </c>
      <c r="D256" s="71">
        <v>0</v>
      </c>
      <c r="E256" s="49">
        <v>0</v>
      </c>
      <c r="F256" s="71">
        <v>0</v>
      </c>
      <c r="G256" s="70" t="s">
        <v>375</v>
      </c>
      <c r="H256" s="139"/>
      <c r="I256" s="33"/>
    </row>
    <row r="257" spans="1:9" ht="38.25">
      <c r="A257" s="188">
        <v>26</v>
      </c>
      <c r="B257" s="75" t="s">
        <v>390</v>
      </c>
      <c r="C257" s="124" t="s">
        <v>42</v>
      </c>
      <c r="D257" s="71">
        <v>0</v>
      </c>
      <c r="E257" s="49">
        <v>0</v>
      </c>
      <c r="F257" s="71">
        <v>0</v>
      </c>
      <c r="G257" s="70" t="s">
        <v>375</v>
      </c>
      <c r="H257" s="139"/>
      <c r="I257" s="33"/>
    </row>
    <row r="258" spans="1:9" ht="51">
      <c r="A258" s="188">
        <v>27</v>
      </c>
      <c r="B258" s="75" t="s">
        <v>350</v>
      </c>
      <c r="C258" s="124" t="s">
        <v>42</v>
      </c>
      <c r="D258" s="71">
        <v>0</v>
      </c>
      <c r="E258" s="49">
        <v>0</v>
      </c>
      <c r="F258" s="71">
        <v>0</v>
      </c>
      <c r="G258" s="109" t="s">
        <v>352</v>
      </c>
      <c r="H258" s="139"/>
      <c r="I258" s="33"/>
    </row>
    <row r="259" spans="1:9" ht="25.5">
      <c r="A259" s="188">
        <v>28</v>
      </c>
      <c r="B259" s="150" t="s">
        <v>353</v>
      </c>
      <c r="C259" s="143" t="s">
        <v>42</v>
      </c>
      <c r="D259" s="155">
        <v>100</v>
      </c>
      <c r="E259" s="144">
        <v>100</v>
      </c>
      <c r="F259" s="155">
        <v>100</v>
      </c>
      <c r="G259" s="171"/>
      <c r="H259" s="156">
        <v>1</v>
      </c>
      <c r="I259" s="157">
        <v>1</v>
      </c>
    </row>
    <row r="260" spans="1:9" ht="38.25">
      <c r="A260" s="188">
        <v>29</v>
      </c>
      <c r="B260" s="75" t="s">
        <v>351</v>
      </c>
      <c r="C260" s="149" t="s">
        <v>42</v>
      </c>
      <c r="D260" s="71">
        <v>100</v>
      </c>
      <c r="E260" s="49">
        <v>100</v>
      </c>
      <c r="F260" s="71">
        <v>100</v>
      </c>
      <c r="G260" s="109"/>
      <c r="H260" s="139">
        <v>1</v>
      </c>
      <c r="I260" s="33">
        <f t="shared" si="9"/>
        <v>1</v>
      </c>
    </row>
    <row r="261" spans="1:9" ht="63.75">
      <c r="A261" s="188">
        <v>30</v>
      </c>
      <c r="B261" s="150" t="s">
        <v>446</v>
      </c>
      <c r="C261" s="143" t="s">
        <v>42</v>
      </c>
      <c r="D261" s="155">
        <v>0</v>
      </c>
      <c r="E261" s="144">
        <v>100</v>
      </c>
      <c r="F261" s="155">
        <v>100</v>
      </c>
      <c r="G261" s="171"/>
      <c r="H261" s="156">
        <v>1</v>
      </c>
      <c r="I261" s="33">
        <v>1</v>
      </c>
    </row>
    <row r="262" spans="1:9" ht="62.25" customHeight="1">
      <c r="A262" s="188">
        <v>31</v>
      </c>
      <c r="B262" s="75" t="s">
        <v>354</v>
      </c>
      <c r="C262" s="151" t="s">
        <v>42</v>
      </c>
      <c r="D262" s="175">
        <v>128</v>
      </c>
      <c r="E262" s="71">
        <v>90</v>
      </c>
      <c r="F262" s="175">
        <v>118.1</v>
      </c>
      <c r="G262" s="176"/>
      <c r="H262" s="139">
        <v>1</v>
      </c>
      <c r="I262" s="33">
        <f>IF(H262=0,1,1)</f>
        <v>1</v>
      </c>
    </row>
    <row r="263" spans="1:9" ht="38.25">
      <c r="A263" s="188">
        <v>32</v>
      </c>
      <c r="B263" s="75" t="s">
        <v>389</v>
      </c>
      <c r="C263" s="151" t="s">
        <v>42</v>
      </c>
      <c r="D263" s="175">
        <v>133.9</v>
      </c>
      <c r="E263" s="71">
        <v>90</v>
      </c>
      <c r="F263" s="175">
        <v>119.6</v>
      </c>
      <c r="G263" s="70"/>
      <c r="H263" s="139">
        <v>1</v>
      </c>
      <c r="I263" s="33">
        <f>IF(H263=0,1,1)</f>
        <v>1</v>
      </c>
    </row>
    <row r="264" spans="1:9" ht="25.5">
      <c r="A264" s="188">
        <v>33</v>
      </c>
      <c r="B264" s="75" t="s">
        <v>391</v>
      </c>
      <c r="C264" s="179" t="s">
        <v>392</v>
      </c>
      <c r="D264" s="175"/>
      <c r="E264" s="71">
        <v>58</v>
      </c>
      <c r="F264" s="175">
        <v>58</v>
      </c>
      <c r="G264" s="70"/>
      <c r="H264" s="139">
        <f>F264/E264</f>
        <v>1</v>
      </c>
      <c r="I264" s="33">
        <v>1</v>
      </c>
    </row>
    <row r="265" spans="1:9" ht="25.5">
      <c r="A265" s="188">
        <v>34</v>
      </c>
      <c r="B265" s="75" t="s">
        <v>393</v>
      </c>
      <c r="C265" s="179" t="s">
        <v>392</v>
      </c>
      <c r="D265" s="175"/>
      <c r="E265" s="71">
        <v>0</v>
      </c>
      <c r="F265" s="175">
        <v>0</v>
      </c>
      <c r="G265" s="70"/>
      <c r="H265" s="139">
        <v>0</v>
      </c>
      <c r="I265" s="33">
        <v>1</v>
      </c>
    </row>
    <row r="266" spans="1:9" ht="12.75">
      <c r="A266" s="234" t="s">
        <v>311</v>
      </c>
      <c r="B266" s="234"/>
      <c r="C266" s="234"/>
      <c r="D266" s="234"/>
      <c r="E266" s="234"/>
      <c r="F266" s="234"/>
      <c r="G266" s="234"/>
      <c r="H266" s="139"/>
      <c r="I266" s="33"/>
    </row>
    <row r="267" spans="1:9" ht="38.25">
      <c r="A267" s="115">
        <v>35</v>
      </c>
      <c r="B267" s="75" t="s">
        <v>289</v>
      </c>
      <c r="C267" s="115" t="s">
        <v>154</v>
      </c>
      <c r="D267" s="71">
        <v>0</v>
      </c>
      <c r="E267" s="124">
        <v>0</v>
      </c>
      <c r="F267" s="71">
        <v>0</v>
      </c>
      <c r="G267" s="109"/>
      <c r="H267" s="139">
        <v>1</v>
      </c>
      <c r="I267" s="33">
        <f t="shared" si="9"/>
        <v>1</v>
      </c>
    </row>
    <row r="268" spans="1:9" ht="51">
      <c r="A268" s="115">
        <v>36</v>
      </c>
      <c r="B268" s="75" t="s">
        <v>290</v>
      </c>
      <c r="C268" s="115" t="s">
        <v>42</v>
      </c>
      <c r="D268" s="71">
        <v>100</v>
      </c>
      <c r="E268" s="124">
        <v>100</v>
      </c>
      <c r="F268" s="71">
        <v>100</v>
      </c>
      <c r="G268" s="109"/>
      <c r="H268" s="139">
        <f>F268/E268</f>
        <v>1</v>
      </c>
      <c r="I268" s="33">
        <f t="shared" si="9"/>
        <v>1</v>
      </c>
    </row>
    <row r="269" spans="1:9" ht="38.25">
      <c r="A269" s="188">
        <v>37</v>
      </c>
      <c r="B269" s="73" t="s">
        <v>291</v>
      </c>
      <c r="C269" s="115" t="s">
        <v>42</v>
      </c>
      <c r="D269" s="71">
        <v>100</v>
      </c>
      <c r="E269" s="124">
        <v>100</v>
      </c>
      <c r="F269" s="71">
        <v>100</v>
      </c>
      <c r="G269" s="109"/>
      <c r="H269" s="139">
        <f>F269/E269</f>
        <v>1</v>
      </c>
      <c r="I269" s="33">
        <f t="shared" si="9"/>
        <v>1</v>
      </c>
    </row>
    <row r="270" spans="1:9" ht="25.5">
      <c r="A270" s="188">
        <v>38</v>
      </c>
      <c r="B270" s="110" t="s">
        <v>292</v>
      </c>
      <c r="C270" s="115" t="s">
        <v>42</v>
      </c>
      <c r="D270" s="71">
        <v>100</v>
      </c>
      <c r="E270" s="124">
        <v>100</v>
      </c>
      <c r="F270" s="71">
        <v>100</v>
      </c>
      <c r="G270" s="109"/>
      <c r="H270" s="139">
        <f>F270/E270</f>
        <v>1</v>
      </c>
      <c r="I270" s="33">
        <f t="shared" si="9"/>
        <v>1</v>
      </c>
    </row>
    <row r="271" spans="1:9" ht="25.5">
      <c r="A271" s="188">
        <v>39</v>
      </c>
      <c r="B271" s="75" t="s">
        <v>293</v>
      </c>
      <c r="C271" s="115" t="s">
        <v>42</v>
      </c>
      <c r="D271" s="71">
        <v>100</v>
      </c>
      <c r="E271" s="124">
        <v>100</v>
      </c>
      <c r="F271" s="71">
        <v>100</v>
      </c>
      <c r="G271" s="109"/>
      <c r="H271" s="139">
        <f>F271/E271</f>
        <v>1</v>
      </c>
      <c r="I271" s="33">
        <f t="shared" si="9"/>
        <v>1</v>
      </c>
    </row>
    <row r="272" spans="1:9" ht="38.25">
      <c r="A272" s="188">
        <v>40</v>
      </c>
      <c r="B272" s="150" t="s">
        <v>294</v>
      </c>
      <c r="C272" s="143" t="s">
        <v>42</v>
      </c>
      <c r="D272" s="155">
        <v>69</v>
      </c>
      <c r="E272" s="143">
        <v>65</v>
      </c>
      <c r="F272" s="155">
        <v>75</v>
      </c>
      <c r="G272" s="143"/>
      <c r="H272" s="156">
        <f>F272/E272</f>
        <v>1.1538461538461537</v>
      </c>
      <c r="I272" s="157">
        <f t="shared" si="9"/>
        <v>1</v>
      </c>
    </row>
    <row r="273" spans="1:9" ht="27.75" customHeight="1">
      <c r="A273" s="235" t="s">
        <v>309</v>
      </c>
      <c r="B273" s="235"/>
      <c r="C273" s="235"/>
      <c r="D273" s="235"/>
      <c r="E273" s="235"/>
      <c r="F273" s="235"/>
      <c r="G273" s="235"/>
      <c r="H273" s="47"/>
      <c r="I273" s="33"/>
    </row>
    <row r="274" spans="1:9" ht="56.25">
      <c r="A274" s="115">
        <v>41</v>
      </c>
      <c r="B274" s="75" t="s">
        <v>295</v>
      </c>
      <c r="C274" s="122" t="s">
        <v>305</v>
      </c>
      <c r="D274" s="71">
        <v>97.5</v>
      </c>
      <c r="E274" s="131">
        <v>100</v>
      </c>
      <c r="F274" s="71">
        <v>88.3</v>
      </c>
      <c r="G274" s="173"/>
      <c r="H274" s="139">
        <f>F274/E274</f>
        <v>0.883</v>
      </c>
      <c r="I274" s="33">
        <f t="shared" si="9"/>
        <v>1</v>
      </c>
    </row>
    <row r="275" spans="1:9" ht="56.25">
      <c r="A275" s="115">
        <v>42</v>
      </c>
      <c r="B275" s="75" t="s">
        <v>296</v>
      </c>
      <c r="C275" s="122" t="s">
        <v>305</v>
      </c>
      <c r="D275" s="71">
        <v>100.6</v>
      </c>
      <c r="E275" s="131">
        <v>100</v>
      </c>
      <c r="F275" s="71">
        <v>99.6</v>
      </c>
      <c r="G275" s="152"/>
      <c r="H275" s="139">
        <f aca="true" t="shared" si="12" ref="H275:H282">F275/E275</f>
        <v>0.996</v>
      </c>
      <c r="I275" s="33">
        <f t="shared" si="9"/>
        <v>1</v>
      </c>
    </row>
    <row r="276" spans="1:9" ht="98.25" customHeight="1">
      <c r="A276" s="188">
        <v>43</v>
      </c>
      <c r="B276" s="75" t="s">
        <v>297</v>
      </c>
      <c r="C276" s="122" t="s">
        <v>308</v>
      </c>
      <c r="D276" s="71">
        <v>90.9</v>
      </c>
      <c r="E276" s="131">
        <v>100</v>
      </c>
      <c r="F276" s="71">
        <v>99.3</v>
      </c>
      <c r="G276" s="172"/>
      <c r="H276" s="139">
        <f t="shared" si="12"/>
        <v>0.993</v>
      </c>
      <c r="I276" s="33">
        <f t="shared" si="9"/>
        <v>1</v>
      </c>
    </row>
    <row r="277" spans="1:9" ht="38.25">
      <c r="A277" s="188">
        <v>44</v>
      </c>
      <c r="B277" s="73" t="s">
        <v>298</v>
      </c>
      <c r="C277" s="107" t="s">
        <v>154</v>
      </c>
      <c r="D277" s="71">
        <v>0</v>
      </c>
      <c r="E277" s="131">
        <v>0</v>
      </c>
      <c r="F277" s="71">
        <v>0</v>
      </c>
      <c r="G277" s="131"/>
      <c r="H277" s="139">
        <v>1</v>
      </c>
      <c r="I277" s="33">
        <f t="shared" si="9"/>
        <v>1</v>
      </c>
    </row>
    <row r="278" spans="1:9" ht="38.25">
      <c r="A278" s="188">
        <v>45</v>
      </c>
      <c r="B278" s="73" t="s">
        <v>299</v>
      </c>
      <c r="C278" s="107" t="s">
        <v>306</v>
      </c>
      <c r="D278" s="71">
        <v>0</v>
      </c>
      <c r="E278" s="131">
        <v>0</v>
      </c>
      <c r="F278" s="71">
        <v>0</v>
      </c>
      <c r="G278" s="131"/>
      <c r="H278" s="139">
        <v>1</v>
      </c>
      <c r="I278" s="33">
        <f t="shared" si="9"/>
        <v>1</v>
      </c>
    </row>
    <row r="279" spans="1:9" ht="56.25">
      <c r="A279" s="188">
        <v>46</v>
      </c>
      <c r="B279" s="73" t="s">
        <v>256</v>
      </c>
      <c r="C279" s="107" t="s">
        <v>257</v>
      </c>
      <c r="D279" s="71">
        <v>100</v>
      </c>
      <c r="E279" s="131">
        <v>100</v>
      </c>
      <c r="F279" s="71">
        <v>100</v>
      </c>
      <c r="G279" s="131"/>
      <c r="H279" s="139">
        <f t="shared" si="12"/>
        <v>1</v>
      </c>
      <c r="I279" s="33">
        <f t="shared" si="9"/>
        <v>1</v>
      </c>
    </row>
    <row r="280" spans="1:9" ht="56.25">
      <c r="A280" s="188">
        <v>47</v>
      </c>
      <c r="B280" s="73" t="s">
        <v>258</v>
      </c>
      <c r="C280" s="107" t="s">
        <v>257</v>
      </c>
      <c r="D280" s="71">
        <v>100</v>
      </c>
      <c r="E280" s="131">
        <v>100</v>
      </c>
      <c r="F280" s="71">
        <v>100</v>
      </c>
      <c r="G280" s="131"/>
      <c r="H280" s="139">
        <f t="shared" si="12"/>
        <v>1</v>
      </c>
      <c r="I280" s="33">
        <f t="shared" si="9"/>
        <v>1</v>
      </c>
    </row>
    <row r="281" spans="1:9" ht="56.25">
      <c r="A281" s="188">
        <v>48</v>
      </c>
      <c r="B281" s="73" t="s">
        <v>259</v>
      </c>
      <c r="C281" s="107" t="s">
        <v>257</v>
      </c>
      <c r="D281" s="71">
        <v>100</v>
      </c>
      <c r="E281" s="131">
        <v>100</v>
      </c>
      <c r="F281" s="71">
        <v>100</v>
      </c>
      <c r="G281" s="131"/>
      <c r="H281" s="139">
        <f t="shared" si="12"/>
        <v>1</v>
      </c>
      <c r="I281" s="33">
        <f t="shared" si="9"/>
        <v>1</v>
      </c>
    </row>
    <row r="282" spans="1:9" ht="56.25">
      <c r="A282" s="188">
        <v>49</v>
      </c>
      <c r="B282" s="73" t="s">
        <v>260</v>
      </c>
      <c r="C282" s="107" t="s">
        <v>307</v>
      </c>
      <c r="D282" s="184">
        <v>95</v>
      </c>
      <c r="E282" s="188">
        <v>96</v>
      </c>
      <c r="F282" s="184">
        <v>96</v>
      </c>
      <c r="G282" s="188"/>
      <c r="H282" s="139">
        <f t="shared" si="12"/>
        <v>1</v>
      </c>
      <c r="I282" s="33">
        <f t="shared" si="9"/>
        <v>1</v>
      </c>
    </row>
    <row r="283" spans="1:8" ht="36.75" customHeight="1">
      <c r="A283" s="231" t="s">
        <v>448</v>
      </c>
      <c r="B283" s="231"/>
      <c r="C283" s="231"/>
      <c r="D283" s="231"/>
      <c r="E283" s="231"/>
      <c r="F283" s="231"/>
      <c r="G283" s="231"/>
      <c r="H283" s="202">
        <f>SUM(H284:H287)/SUM(I284:I287)</f>
        <v>0.8809220318190367</v>
      </c>
    </row>
    <row r="284" spans="1:9" ht="13.5">
      <c r="A284" s="200">
        <v>50</v>
      </c>
      <c r="B284" s="201" t="s">
        <v>455</v>
      </c>
      <c r="C284" s="198" t="s">
        <v>89</v>
      </c>
      <c r="D284" s="199">
        <v>383</v>
      </c>
      <c r="E284" s="25">
        <v>382</v>
      </c>
      <c r="F284" s="25">
        <v>409</v>
      </c>
      <c r="G284" s="200"/>
      <c r="H284" s="203">
        <f>E284/F284</f>
        <v>0.9339853300733496</v>
      </c>
      <c r="I284" s="193">
        <v>1</v>
      </c>
    </row>
    <row r="285" spans="1:9" ht="13.5">
      <c r="A285" s="200">
        <v>51</v>
      </c>
      <c r="B285" s="201" t="s">
        <v>452</v>
      </c>
      <c r="C285" s="198" t="s">
        <v>208</v>
      </c>
      <c r="D285" s="199">
        <v>22</v>
      </c>
      <c r="E285" s="25">
        <v>21</v>
      </c>
      <c r="F285" s="25">
        <v>16</v>
      </c>
      <c r="G285" s="200"/>
      <c r="H285" s="203">
        <f>E285/F285</f>
        <v>1.3125</v>
      </c>
      <c r="I285" s="193">
        <v>1</v>
      </c>
    </row>
    <row r="286" spans="1:9" ht="13.5">
      <c r="A286" s="200">
        <v>52</v>
      </c>
      <c r="B286" s="201" t="s">
        <v>453</v>
      </c>
      <c r="C286" s="198" t="s">
        <v>208</v>
      </c>
      <c r="D286" s="199">
        <v>115</v>
      </c>
      <c r="E286" s="25">
        <v>114</v>
      </c>
      <c r="F286" s="25">
        <v>143</v>
      </c>
      <c r="G286" s="200"/>
      <c r="H286" s="203">
        <f>E286/F286</f>
        <v>0.7972027972027972</v>
      </c>
      <c r="I286" s="193">
        <v>1</v>
      </c>
    </row>
    <row r="287" spans="1:9" ht="13.5">
      <c r="A287" s="200">
        <v>53</v>
      </c>
      <c r="B287" s="201" t="s">
        <v>454</v>
      </c>
      <c r="C287" s="198" t="s">
        <v>208</v>
      </c>
      <c r="D287" s="199">
        <v>13</v>
      </c>
      <c r="E287" s="25">
        <v>12</v>
      </c>
      <c r="F287" s="25">
        <v>25</v>
      </c>
      <c r="G287" s="200"/>
      <c r="H287" s="203">
        <f>E287/F287</f>
        <v>0.48</v>
      </c>
      <c r="I287" s="193">
        <v>1</v>
      </c>
    </row>
    <row r="288" spans="1:7" ht="12.75">
      <c r="A288" s="194"/>
      <c r="B288" s="194"/>
      <c r="C288" s="194"/>
      <c r="D288" s="194"/>
      <c r="E288" s="194"/>
      <c r="F288" s="194"/>
      <c r="G288" s="194"/>
    </row>
    <row r="289" spans="1:7" ht="12.75">
      <c r="A289" s="194"/>
      <c r="B289" s="194"/>
      <c r="C289" s="194"/>
      <c r="D289" s="194"/>
      <c r="E289" s="194"/>
      <c r="F289" s="194"/>
      <c r="G289" s="194"/>
    </row>
    <row r="290" spans="1:7" ht="12.75">
      <c r="A290" s="194"/>
      <c r="B290" s="194"/>
      <c r="C290" s="194"/>
      <c r="D290" s="194"/>
      <c r="E290" s="194"/>
      <c r="F290" s="194"/>
      <c r="G290" s="194"/>
    </row>
    <row r="291" spans="1:7" ht="12.75">
      <c r="A291" s="194"/>
      <c r="B291" s="194"/>
      <c r="C291" s="194"/>
      <c r="D291" s="194"/>
      <c r="E291" s="194"/>
      <c r="F291" s="194"/>
      <c r="G291" s="194"/>
    </row>
    <row r="292" spans="1:7" ht="12.75">
      <c r="A292" s="194"/>
      <c r="B292" s="194"/>
      <c r="C292" s="194"/>
      <c r="D292" s="194"/>
      <c r="E292" s="194"/>
      <c r="F292" s="194"/>
      <c r="G292" s="194"/>
    </row>
    <row r="293" spans="1:7" ht="12.75">
      <c r="A293" s="194"/>
      <c r="B293" s="194"/>
      <c r="C293" s="194"/>
      <c r="D293" s="194"/>
      <c r="E293" s="194"/>
      <c r="F293" s="194"/>
      <c r="G293" s="194"/>
    </row>
    <row r="294" spans="1:7" ht="12.75">
      <c r="A294" s="194"/>
      <c r="B294" s="194"/>
      <c r="C294" s="194"/>
      <c r="D294" s="194"/>
      <c r="E294" s="194"/>
      <c r="F294" s="194"/>
      <c r="G294" s="194"/>
    </row>
    <row r="295" spans="1:7" ht="12.75">
      <c r="A295" s="194"/>
      <c r="B295" s="194"/>
      <c r="C295" s="194"/>
      <c r="D295" s="194"/>
      <c r="E295" s="194"/>
      <c r="F295" s="194"/>
      <c r="G295" s="194"/>
    </row>
    <row r="296" spans="1:7" ht="12.75">
      <c r="A296" s="194"/>
      <c r="B296" s="194"/>
      <c r="C296" s="194"/>
      <c r="D296" s="194"/>
      <c r="E296" s="194"/>
      <c r="F296" s="194"/>
      <c r="G296" s="194"/>
    </row>
    <row r="297" spans="1:7" ht="12.75">
      <c r="A297" s="194"/>
      <c r="B297" s="194"/>
      <c r="C297" s="194"/>
      <c r="D297" s="194"/>
      <c r="E297" s="194"/>
      <c r="F297" s="194"/>
      <c r="G297" s="194"/>
    </row>
    <row r="298" spans="1:7" ht="12.75">
      <c r="A298" s="194"/>
      <c r="B298" s="194"/>
      <c r="C298" s="194"/>
      <c r="D298" s="194"/>
      <c r="E298" s="194"/>
      <c r="F298" s="194"/>
      <c r="G298" s="194"/>
    </row>
    <row r="299" spans="1:7" ht="12.75">
      <c r="A299" s="194"/>
      <c r="B299" s="194"/>
      <c r="C299" s="194"/>
      <c r="D299" s="194"/>
      <c r="E299" s="194"/>
      <c r="F299" s="194"/>
      <c r="G299" s="194"/>
    </row>
    <row r="300" spans="1:7" ht="12.75">
      <c r="A300" s="194"/>
      <c r="B300" s="194"/>
      <c r="C300" s="194"/>
      <c r="D300" s="194"/>
      <c r="E300" s="194"/>
      <c r="F300" s="194"/>
      <c r="G300" s="194"/>
    </row>
    <row r="301" spans="1:7" ht="12.75">
      <c r="A301" s="194"/>
      <c r="B301" s="194"/>
      <c r="C301" s="194"/>
      <c r="D301" s="194"/>
      <c r="E301" s="194"/>
      <c r="F301" s="194"/>
      <c r="G301" s="194"/>
    </row>
    <row r="302" spans="1:7" ht="12.75">
      <c r="A302" s="194"/>
      <c r="B302" s="194"/>
      <c r="C302" s="194"/>
      <c r="D302" s="194"/>
      <c r="E302" s="194"/>
      <c r="F302" s="194"/>
      <c r="G302" s="194"/>
    </row>
    <row r="303" spans="1:7" ht="12.75">
      <c r="A303" s="194"/>
      <c r="B303" s="194"/>
      <c r="C303" s="194"/>
      <c r="D303" s="194"/>
      <c r="E303" s="194"/>
      <c r="F303" s="194"/>
      <c r="G303" s="194"/>
    </row>
    <row r="304" spans="1:7" ht="12.75">
      <c r="A304" s="194"/>
      <c r="B304" s="194"/>
      <c r="C304" s="194"/>
      <c r="D304" s="194"/>
      <c r="E304" s="194"/>
      <c r="F304" s="194"/>
      <c r="G304" s="194"/>
    </row>
    <row r="305" spans="1:7" ht="12.75">
      <c r="A305" s="194"/>
      <c r="B305" s="194"/>
      <c r="C305" s="194"/>
      <c r="D305" s="194"/>
      <c r="E305" s="194"/>
      <c r="F305" s="194"/>
      <c r="G305" s="194"/>
    </row>
    <row r="306" spans="1:7" ht="12.75">
      <c r="A306" s="194"/>
      <c r="B306" s="194"/>
      <c r="C306" s="194"/>
      <c r="D306" s="194"/>
      <c r="E306" s="194"/>
      <c r="F306" s="194"/>
      <c r="G306" s="194"/>
    </row>
    <row r="307" spans="1:7" ht="12.75">
      <c r="A307" s="194"/>
      <c r="B307" s="194"/>
      <c r="C307" s="194"/>
      <c r="D307" s="194"/>
      <c r="E307" s="194"/>
      <c r="F307" s="194"/>
      <c r="G307" s="194"/>
    </row>
    <row r="308" spans="1:7" ht="12.75">
      <c r="A308" s="194"/>
      <c r="B308" s="194"/>
      <c r="C308" s="194"/>
      <c r="D308" s="194"/>
      <c r="E308" s="194"/>
      <c r="F308" s="194"/>
      <c r="G308" s="194"/>
    </row>
    <row r="309" spans="1:7" ht="12.75">
      <c r="A309" s="194"/>
      <c r="B309" s="194"/>
      <c r="C309" s="194"/>
      <c r="D309" s="194"/>
      <c r="E309" s="194"/>
      <c r="F309" s="194"/>
      <c r="G309" s="194"/>
    </row>
    <row r="310" spans="1:7" ht="12.75">
      <c r="A310" s="194"/>
      <c r="B310" s="194"/>
      <c r="C310" s="194"/>
      <c r="D310" s="194"/>
      <c r="E310" s="194"/>
      <c r="F310" s="194"/>
      <c r="G310" s="194"/>
    </row>
    <row r="311" spans="1:7" ht="12.75">
      <c r="A311" s="194"/>
      <c r="B311" s="194"/>
      <c r="C311" s="194"/>
      <c r="D311" s="194"/>
      <c r="E311" s="194"/>
      <c r="F311" s="194"/>
      <c r="G311" s="194"/>
    </row>
    <row r="312" spans="1:7" ht="12.75">
      <c r="A312" s="194"/>
      <c r="B312" s="194"/>
      <c r="C312" s="194"/>
      <c r="D312" s="194"/>
      <c r="E312" s="194"/>
      <c r="F312" s="194"/>
      <c r="G312" s="194"/>
    </row>
    <row r="313" spans="1:7" ht="12.75">
      <c r="A313" s="194"/>
      <c r="B313" s="194"/>
      <c r="C313" s="194"/>
      <c r="D313" s="194"/>
      <c r="E313" s="194"/>
      <c r="F313" s="194"/>
      <c r="G313" s="194"/>
    </row>
    <row r="314" spans="1:7" ht="12.75">
      <c r="A314" s="194"/>
      <c r="B314" s="194"/>
      <c r="C314" s="194"/>
      <c r="D314" s="194"/>
      <c r="E314" s="194"/>
      <c r="F314" s="194"/>
      <c r="G314" s="194"/>
    </row>
    <row r="315" spans="1:7" ht="12.75">
      <c r="A315" s="194"/>
      <c r="B315" s="194"/>
      <c r="C315" s="194"/>
      <c r="D315" s="194"/>
      <c r="E315" s="194"/>
      <c r="F315" s="194"/>
      <c r="G315" s="194"/>
    </row>
    <row r="316" spans="1:7" ht="12.75">
      <c r="A316" s="194"/>
      <c r="B316" s="194"/>
      <c r="C316" s="194"/>
      <c r="D316" s="194"/>
      <c r="E316" s="194"/>
      <c r="F316" s="194"/>
      <c r="G316" s="194"/>
    </row>
    <row r="317" spans="1:7" ht="12.75">
      <c r="A317" s="194"/>
      <c r="B317" s="194"/>
      <c r="C317" s="194"/>
      <c r="D317" s="194"/>
      <c r="E317" s="194"/>
      <c r="F317" s="194"/>
      <c r="G317" s="194"/>
    </row>
    <row r="318" spans="1:7" ht="12.75">
      <c r="A318" s="194"/>
      <c r="B318" s="194"/>
      <c r="C318" s="194"/>
      <c r="D318" s="194"/>
      <c r="E318" s="194"/>
      <c r="F318" s="194"/>
      <c r="G318" s="194"/>
    </row>
    <row r="319" spans="1:7" ht="12.75">
      <c r="A319" s="194"/>
      <c r="B319" s="194"/>
      <c r="C319" s="194"/>
      <c r="D319" s="194"/>
      <c r="E319" s="194"/>
      <c r="F319" s="194"/>
      <c r="G319" s="194"/>
    </row>
    <row r="320" spans="1:7" ht="12.75">
      <c r="A320" s="194"/>
      <c r="B320" s="194"/>
      <c r="C320" s="194"/>
      <c r="D320" s="194"/>
      <c r="E320" s="194"/>
      <c r="F320" s="194"/>
      <c r="G320" s="194"/>
    </row>
    <row r="321" spans="1:7" ht="12.75">
      <c r="A321" s="194"/>
      <c r="B321" s="194"/>
      <c r="C321" s="194"/>
      <c r="D321" s="194"/>
      <c r="E321" s="194"/>
      <c r="F321" s="194"/>
      <c r="G321" s="194"/>
    </row>
    <row r="322" spans="1:7" ht="12.75">
      <c r="A322" s="194"/>
      <c r="B322" s="194"/>
      <c r="C322" s="194"/>
      <c r="D322" s="194"/>
      <c r="E322" s="194"/>
      <c r="F322" s="194"/>
      <c r="G322" s="194"/>
    </row>
    <row r="323" spans="1:7" ht="12.75">
      <c r="A323" s="194"/>
      <c r="B323" s="194"/>
      <c r="C323" s="194"/>
      <c r="D323" s="194"/>
      <c r="E323" s="194"/>
      <c r="F323" s="194"/>
      <c r="G323" s="194"/>
    </row>
    <row r="324" spans="1:7" ht="12.75">
      <c r="A324" s="194"/>
      <c r="B324" s="194"/>
      <c r="C324" s="194"/>
      <c r="D324" s="194"/>
      <c r="E324" s="194"/>
      <c r="F324" s="194"/>
      <c r="G324" s="194"/>
    </row>
    <row r="325" spans="1:7" ht="12.75">
      <c r="A325" s="194"/>
      <c r="B325" s="194"/>
      <c r="C325" s="194"/>
      <c r="D325" s="194"/>
      <c r="E325" s="194"/>
      <c r="F325" s="194"/>
      <c r="G325" s="194"/>
    </row>
    <row r="326" spans="1:7" ht="12.75">
      <c r="A326" s="194"/>
      <c r="B326" s="194"/>
      <c r="C326" s="194"/>
      <c r="D326" s="194"/>
      <c r="E326" s="194"/>
      <c r="F326" s="194"/>
      <c r="G326" s="194"/>
    </row>
    <row r="327" spans="1:7" ht="12.75">
      <c r="A327" s="194"/>
      <c r="B327" s="194"/>
      <c r="C327" s="194"/>
      <c r="D327" s="194"/>
      <c r="E327" s="194"/>
      <c r="F327" s="194"/>
      <c r="G327" s="194"/>
    </row>
    <row r="328" spans="1:7" ht="12.75">
      <c r="A328" s="194"/>
      <c r="B328" s="194"/>
      <c r="C328" s="194"/>
      <c r="D328" s="194"/>
      <c r="E328" s="194"/>
      <c r="F328" s="194"/>
      <c r="G328" s="194"/>
    </row>
    <row r="329" spans="1:7" ht="12.75">
      <c r="A329" s="194"/>
      <c r="B329" s="194"/>
      <c r="C329" s="194"/>
      <c r="D329" s="194"/>
      <c r="E329" s="194"/>
      <c r="F329" s="194"/>
      <c r="G329" s="194"/>
    </row>
    <row r="330" spans="1:7" ht="12.75">
      <c r="A330" s="194"/>
      <c r="B330" s="194"/>
      <c r="C330" s="194"/>
      <c r="D330" s="194"/>
      <c r="E330" s="194"/>
      <c r="F330" s="194"/>
      <c r="G330" s="194"/>
    </row>
    <row r="331" spans="1:7" ht="12.75">
      <c r="A331" s="194"/>
      <c r="B331" s="194"/>
      <c r="C331" s="194"/>
      <c r="D331" s="194"/>
      <c r="E331" s="194"/>
      <c r="F331" s="194"/>
      <c r="G331" s="194"/>
    </row>
    <row r="332" spans="1:7" ht="12.75">
      <c r="A332" s="194"/>
      <c r="B332" s="194"/>
      <c r="C332" s="194"/>
      <c r="D332" s="194"/>
      <c r="E332" s="194"/>
      <c r="F332" s="194"/>
      <c r="G332" s="194"/>
    </row>
    <row r="333" spans="1:7" ht="12.75">
      <c r="A333" s="194"/>
      <c r="B333" s="194"/>
      <c r="C333" s="194"/>
      <c r="D333" s="194"/>
      <c r="E333" s="194"/>
      <c r="F333" s="194"/>
      <c r="G333" s="194"/>
    </row>
    <row r="334" spans="1:7" ht="12.75">
      <c r="A334" s="194"/>
      <c r="B334" s="194"/>
      <c r="C334" s="194"/>
      <c r="D334" s="194"/>
      <c r="E334" s="194"/>
      <c r="F334" s="194"/>
      <c r="G334" s="194"/>
    </row>
    <row r="335" spans="1:7" ht="12.75">
      <c r="A335" s="194"/>
      <c r="B335" s="194"/>
      <c r="C335" s="194"/>
      <c r="D335" s="194"/>
      <c r="E335" s="194"/>
      <c r="F335" s="194"/>
      <c r="G335" s="194"/>
    </row>
    <row r="336" spans="1:7" ht="12.75">
      <c r="A336" s="194"/>
      <c r="B336" s="194"/>
      <c r="C336" s="194"/>
      <c r="D336" s="194"/>
      <c r="E336" s="194"/>
      <c r="F336" s="194"/>
      <c r="G336" s="194"/>
    </row>
    <row r="337" spans="1:7" ht="12.75">
      <c r="A337" s="194"/>
      <c r="B337" s="194"/>
      <c r="C337" s="194"/>
      <c r="D337" s="194"/>
      <c r="E337" s="194"/>
      <c r="F337" s="194"/>
      <c r="G337" s="194"/>
    </row>
    <row r="338" spans="1:7" ht="12.75">
      <c r="A338" s="194"/>
      <c r="B338" s="194"/>
      <c r="C338" s="194"/>
      <c r="D338" s="194"/>
      <c r="E338" s="194"/>
      <c r="F338" s="194"/>
      <c r="G338" s="194"/>
    </row>
    <row r="339" spans="1:7" ht="12.75">
      <c r="A339" s="194"/>
      <c r="B339" s="194"/>
      <c r="C339" s="194"/>
      <c r="D339" s="194"/>
      <c r="E339" s="194"/>
      <c r="F339" s="194"/>
      <c r="G339" s="194"/>
    </row>
    <row r="340" spans="1:7" ht="12.75">
      <c r="A340" s="194"/>
      <c r="B340" s="194"/>
      <c r="C340" s="194"/>
      <c r="D340" s="194"/>
      <c r="E340" s="194"/>
      <c r="F340" s="194"/>
      <c r="G340" s="194"/>
    </row>
    <row r="341" spans="1:7" ht="12.75">
      <c r="A341" s="194"/>
      <c r="B341" s="194"/>
      <c r="C341" s="194"/>
      <c r="D341" s="194"/>
      <c r="E341" s="194"/>
      <c r="F341" s="194"/>
      <c r="G341" s="194"/>
    </row>
    <row r="342" spans="1:7" ht="12.75">
      <c r="A342" s="194"/>
      <c r="B342" s="194"/>
      <c r="C342" s="194"/>
      <c r="D342" s="194"/>
      <c r="E342" s="194"/>
      <c r="F342" s="194"/>
      <c r="G342" s="194"/>
    </row>
    <row r="343" spans="1:7" ht="12.75">
      <c r="A343" s="194"/>
      <c r="B343" s="194"/>
      <c r="C343" s="194"/>
      <c r="D343" s="194"/>
      <c r="E343" s="194"/>
      <c r="F343" s="194"/>
      <c r="G343" s="194"/>
    </row>
    <row r="344" spans="1:7" ht="12.75">
      <c r="A344" s="194"/>
      <c r="B344" s="194"/>
      <c r="C344" s="194"/>
      <c r="D344" s="194"/>
      <c r="E344" s="194"/>
      <c r="F344" s="194"/>
      <c r="G344" s="194"/>
    </row>
    <row r="345" spans="1:7" ht="12.75">
      <c r="A345" s="194"/>
      <c r="B345" s="194"/>
      <c r="C345" s="194"/>
      <c r="D345" s="194"/>
      <c r="E345" s="194"/>
      <c r="F345" s="194"/>
      <c r="G345" s="194"/>
    </row>
    <row r="346" spans="1:7" ht="12.75">
      <c r="A346" s="194"/>
      <c r="B346" s="194"/>
      <c r="C346" s="194"/>
      <c r="D346" s="194"/>
      <c r="E346" s="194"/>
      <c r="F346" s="194"/>
      <c r="G346" s="194"/>
    </row>
    <row r="347" spans="1:7" ht="12.75">
      <c r="A347" s="194"/>
      <c r="B347" s="194"/>
      <c r="C347" s="194"/>
      <c r="D347" s="194"/>
      <c r="E347" s="194"/>
      <c r="F347" s="194"/>
      <c r="G347" s="194"/>
    </row>
    <row r="348" spans="1:7" ht="12.75">
      <c r="A348" s="194"/>
      <c r="B348" s="194"/>
      <c r="C348" s="194"/>
      <c r="D348" s="194"/>
      <c r="E348" s="194"/>
      <c r="F348" s="194"/>
      <c r="G348" s="194"/>
    </row>
    <row r="349" spans="1:7" ht="12.75">
      <c r="A349" s="194"/>
      <c r="B349" s="194"/>
      <c r="C349" s="194"/>
      <c r="D349" s="194"/>
      <c r="E349" s="194"/>
      <c r="F349" s="194"/>
      <c r="G349" s="194"/>
    </row>
    <row r="350" spans="1:7" ht="12.75">
      <c r="A350" s="194"/>
      <c r="B350" s="194"/>
      <c r="C350" s="194"/>
      <c r="D350" s="194"/>
      <c r="E350" s="194"/>
      <c r="F350" s="194"/>
      <c r="G350" s="194"/>
    </row>
    <row r="351" spans="1:7" ht="12.75">
      <c r="A351" s="194"/>
      <c r="B351" s="194"/>
      <c r="C351" s="194"/>
      <c r="D351" s="194"/>
      <c r="E351" s="194"/>
      <c r="F351" s="194"/>
      <c r="G351" s="194"/>
    </row>
    <row r="352" spans="1:7" ht="12.75">
      <c r="A352" s="194"/>
      <c r="B352" s="194"/>
      <c r="C352" s="194"/>
      <c r="D352" s="194"/>
      <c r="E352" s="194"/>
      <c r="F352" s="194"/>
      <c r="G352" s="194"/>
    </row>
    <row r="353" spans="1:7" ht="12.75">
      <c r="A353" s="194"/>
      <c r="B353" s="194"/>
      <c r="C353" s="194"/>
      <c r="D353" s="194"/>
      <c r="E353" s="194"/>
      <c r="F353" s="194"/>
      <c r="G353" s="194"/>
    </row>
    <row r="354" spans="1:7" ht="12.75">
      <c r="A354" s="194"/>
      <c r="B354" s="194"/>
      <c r="C354" s="194"/>
      <c r="D354" s="194"/>
      <c r="E354" s="194"/>
      <c r="F354" s="194"/>
      <c r="G354" s="194"/>
    </row>
    <row r="355" spans="1:7" ht="12.75">
      <c r="A355" s="194"/>
      <c r="B355" s="194"/>
      <c r="C355" s="194"/>
      <c r="D355" s="194"/>
      <c r="E355" s="194"/>
      <c r="F355" s="194"/>
      <c r="G355" s="194"/>
    </row>
    <row r="356" spans="1:7" ht="12.75">
      <c r="A356" s="194"/>
      <c r="B356" s="194"/>
      <c r="C356" s="194"/>
      <c r="D356" s="194"/>
      <c r="E356" s="194"/>
      <c r="F356" s="194"/>
      <c r="G356" s="194"/>
    </row>
    <row r="357" spans="1:7" ht="12.75">
      <c r="A357" s="194"/>
      <c r="B357" s="194"/>
      <c r="C357" s="194"/>
      <c r="D357" s="194"/>
      <c r="E357" s="194"/>
      <c r="F357" s="194"/>
      <c r="G357" s="194"/>
    </row>
    <row r="358" spans="1:7" ht="12.75">
      <c r="A358" s="194"/>
      <c r="B358" s="194"/>
      <c r="C358" s="194"/>
      <c r="D358" s="194"/>
      <c r="E358" s="194"/>
      <c r="F358" s="194"/>
      <c r="G358" s="194"/>
    </row>
    <row r="359" spans="1:7" ht="12.75">
      <c r="A359" s="194"/>
      <c r="B359" s="194"/>
      <c r="C359" s="194"/>
      <c r="D359" s="194"/>
      <c r="E359" s="194"/>
      <c r="F359" s="194"/>
      <c r="G359" s="194"/>
    </row>
    <row r="360" spans="1:7" ht="12.75">
      <c r="A360" s="194"/>
      <c r="B360" s="194"/>
      <c r="C360" s="194"/>
      <c r="D360" s="194"/>
      <c r="E360" s="194"/>
      <c r="F360" s="194"/>
      <c r="G360" s="194"/>
    </row>
  </sheetData>
  <sheetProtection/>
  <mergeCells count="50">
    <mergeCell ref="A245:G245"/>
    <mergeCell ref="A266:G266"/>
    <mergeCell ref="A220:G220"/>
    <mergeCell ref="A238:G238"/>
    <mergeCell ref="A228:G228"/>
    <mergeCell ref="A229:G229"/>
    <mergeCell ref="A120:G120"/>
    <mergeCell ref="A127:G127"/>
    <mergeCell ref="A209:G209"/>
    <mergeCell ref="A213:G213"/>
    <mergeCell ref="A171:G171"/>
    <mergeCell ref="A178:G178"/>
    <mergeCell ref="A193:G193"/>
    <mergeCell ref="A194:G194"/>
    <mergeCell ref="A15:G15"/>
    <mergeCell ref="A34:G34"/>
    <mergeCell ref="E4:F4"/>
    <mergeCell ref="A3:A5"/>
    <mergeCell ref="B3:B5"/>
    <mergeCell ref="C3:C5"/>
    <mergeCell ref="A43:G43"/>
    <mergeCell ref="D3:F3"/>
    <mergeCell ref="A1:G1"/>
    <mergeCell ref="A54:G54"/>
    <mergeCell ref="A56:A58"/>
    <mergeCell ref="C56:C58"/>
    <mergeCell ref="A49:G49"/>
    <mergeCell ref="A2:G2"/>
    <mergeCell ref="A7:G7"/>
    <mergeCell ref="A8:G8"/>
    <mergeCell ref="A59:G59"/>
    <mergeCell ref="A60:G60"/>
    <mergeCell ref="A69:G69"/>
    <mergeCell ref="A121:G121"/>
    <mergeCell ref="D4:D5"/>
    <mergeCell ref="A75:G75"/>
    <mergeCell ref="G3:G5"/>
    <mergeCell ref="A62:G62"/>
    <mergeCell ref="A64:G64"/>
    <mergeCell ref="A66:G66"/>
    <mergeCell ref="A283:G283"/>
    <mergeCell ref="A78:G78"/>
    <mergeCell ref="A86:G86"/>
    <mergeCell ref="A87:G87"/>
    <mergeCell ref="A137:G137"/>
    <mergeCell ref="A164:G164"/>
    <mergeCell ref="A273:G273"/>
    <mergeCell ref="A94:G94"/>
    <mergeCell ref="A107:G107"/>
    <mergeCell ref="A116:G116"/>
  </mergeCells>
  <printOptions/>
  <pageMargins left="0.5905511811023623" right="0.3937007874015748" top="0.3937007874015748" bottom="0.35433070866141736" header="0" footer="0"/>
  <pageSetup fitToHeight="1000" fitToWidth="1" orientation="portrait" paperSize="9" scale="6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2020-03-13T12:36:02Z</dcterms:modified>
  <cp:category/>
  <cp:version/>
  <cp:contentType/>
  <cp:contentStatus/>
</cp:coreProperties>
</file>